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PANA\04262021\"/>
    </mc:Choice>
  </mc:AlternateContent>
  <xr:revisionPtr revIDLastSave="0" documentId="8_{71809C00-828A-47E0-91FE-C2369AD7A6CA}"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B17" i="5" l="1"/>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S1596"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T76" i="5" l="1"/>
  <c r="T391" i="5"/>
  <c r="AB446" i="5"/>
  <c r="AB450" i="5"/>
  <c r="AB481" i="5"/>
  <c r="R528" i="5"/>
  <c r="AB552" i="5"/>
  <c r="AB674" i="5"/>
  <c r="G681" i="5"/>
  <c r="AB720" i="5"/>
  <c r="AB858" i="5"/>
  <c r="T1078" i="5"/>
  <c r="S1748" i="5"/>
  <c r="T1883" i="5"/>
  <c r="S2428" i="5"/>
  <c r="AB1437" i="5"/>
  <c r="AB2402" i="5"/>
  <c r="AB299" i="5"/>
  <c r="T788" i="5"/>
  <c r="S918" i="5"/>
  <c r="S1000" i="5"/>
  <c r="AB1115" i="5"/>
  <c r="AB1293" i="5"/>
  <c r="AB1353" i="5"/>
  <c r="T2060" i="5"/>
  <c r="T2248" i="5"/>
  <c r="AB2465" i="5"/>
  <c r="AB488" i="5"/>
  <c r="S515" i="5"/>
  <c r="G550" i="5"/>
  <c r="T585" i="5"/>
  <c r="AB1140" i="5"/>
  <c r="AB1566" i="5"/>
  <c r="AB1594" i="5"/>
  <c r="AB1672" i="5"/>
  <c r="AB2069" i="5"/>
  <c r="AB2073" i="5"/>
  <c r="Q4" i="5"/>
  <c r="T190" i="5"/>
  <c r="AB594" i="5"/>
  <c r="AB630" i="5"/>
  <c r="T645" i="5"/>
  <c r="S778" i="5"/>
  <c r="S853" i="5"/>
  <c r="AB1022" i="5"/>
  <c r="T1435" i="5"/>
  <c r="AB1463" i="5"/>
  <c r="S1477" i="5"/>
  <c r="S2015" i="5"/>
  <c r="S2038" i="5"/>
  <c r="T216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H262" i="5" s="1"/>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F103" i="5" s="1"/>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J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T647" i="5"/>
  <c r="AB653" i="5"/>
  <c r="AB657" i="5"/>
  <c r="G660" i="5"/>
  <c r="S663"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E1632" i="5" s="1"/>
  <c r="X1632" i="5" s="1"/>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E1754" i="5" s="1"/>
  <c r="X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I1644" i="5" s="1"/>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G2202" i="5"/>
  <c r="AB2205" i="5"/>
  <c r="AB2208" i="5"/>
  <c r="G2210" i="5"/>
  <c r="E2213" i="5"/>
  <c r="X2213" i="5" s="1"/>
  <c r="H2218" i="5"/>
  <c r="F2221" i="5"/>
  <c r="V2232" i="5"/>
  <c r="AB2240" i="5"/>
  <c r="AB2249" i="5"/>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E262" i="5"/>
  <c r="X262" i="5" s="1"/>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J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I562" i="5"/>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I574" i="5"/>
  <c r="H574" i="5"/>
  <c r="AB578" i="5"/>
  <c r="T578" i="5"/>
  <c r="S578" i="5"/>
  <c r="AB581" i="5"/>
  <c r="V581" i="5"/>
  <c r="G581" i="5" s="1"/>
  <c r="H682" i="5"/>
  <c r="R682" i="5"/>
  <c r="J682" i="5"/>
  <c r="I682" i="5"/>
  <c r="F682" i="5"/>
  <c r="E682" i="5"/>
  <c r="X682" i="5" s="1"/>
  <c r="S461"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S673" i="5"/>
  <c r="J676" i="5"/>
  <c r="S677" i="5"/>
  <c r="F678"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78"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F767" i="5"/>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696" i="5"/>
  <c r="G700" i="5"/>
  <c r="G704" i="5"/>
  <c r="G708" i="5"/>
  <c r="G716" i="5"/>
  <c r="G724" i="5"/>
  <c r="G728" i="5"/>
  <c r="G732" i="5"/>
  <c r="G736" i="5"/>
  <c r="G740" i="5"/>
  <c r="G744" i="5"/>
  <c r="G748" i="5"/>
  <c r="R750" i="5"/>
  <c r="G752" i="5"/>
  <c r="G756" i="5"/>
  <c r="R758" i="5"/>
  <c r="G760" i="5"/>
  <c r="R762"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G1272" i="5"/>
  <c r="F1272" i="5"/>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J1644"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I1652" i="5"/>
  <c r="V1659" i="5"/>
  <c r="AB1663"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AB1654" i="5"/>
  <c r="T1654" i="5"/>
  <c r="S1654" i="5"/>
  <c r="E1660" i="5"/>
  <c r="X1660" i="5" s="1"/>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I1632" i="5"/>
  <c r="H1632" i="5"/>
  <c r="V1639" i="5"/>
  <c r="AB1643"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R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61" i="5"/>
  <c r="J1665" i="5"/>
  <c r="J1673" i="5"/>
  <c r="J1677" i="5"/>
  <c r="J1681" i="5"/>
  <c r="J1685" i="5"/>
  <c r="J1689" i="5"/>
  <c r="J1693"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5" i="5"/>
  <c r="R1649" i="5"/>
  <c r="R1661" i="5"/>
  <c r="R1665" i="5"/>
  <c r="R1669" i="5"/>
  <c r="R1673" i="5"/>
  <c r="R1677" i="5"/>
  <c r="R1681" i="5"/>
  <c r="R1685" i="5"/>
  <c r="R1689" i="5"/>
  <c r="R1693" i="5"/>
  <c r="R1697" i="5"/>
  <c r="R1701" i="5"/>
  <c r="R1705" i="5"/>
  <c r="R1709"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I1919" i="5"/>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I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J2164" i="5"/>
  <c r="I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5" i="5"/>
  <c r="T6" i="5"/>
  <c r="E1668" i="5" l="1"/>
  <c r="X1668" i="5" s="1"/>
  <c r="J1652" i="5"/>
  <c r="R1644" i="5"/>
  <c r="H767" i="5"/>
  <c r="I600" i="5"/>
  <c r="R391" i="5"/>
  <c r="F2012" i="5"/>
  <c r="J2454" i="5"/>
  <c r="F2215" i="5"/>
  <c r="E2215" i="5"/>
  <c r="X2215" i="5" s="1"/>
  <c r="E2184" i="5"/>
  <c r="X2184" i="5" s="1"/>
  <c r="R2164" i="5"/>
  <c r="I2043" i="5"/>
  <c r="F1900" i="5"/>
  <c r="G2092" i="5"/>
  <c r="E1900" i="5"/>
  <c r="X1900" i="5" s="1"/>
  <c r="I1754" i="5"/>
  <c r="R1657" i="5"/>
  <c r="J1632" i="5"/>
  <c r="R1652" i="5"/>
  <c r="H1708" i="5"/>
  <c r="E1644" i="5"/>
  <c r="X1644" i="5" s="1"/>
  <c r="E1434" i="5"/>
  <c r="X1434" i="5" s="1"/>
  <c r="I1272" i="5"/>
  <c r="R942" i="5"/>
  <c r="I767" i="5"/>
  <c r="J680" i="5"/>
  <c r="H720" i="5"/>
  <c r="I680" i="5"/>
  <c r="E680" i="5"/>
  <c r="X680" i="5" s="1"/>
  <c r="J463" i="5"/>
  <c r="J574" i="5"/>
  <c r="H395" i="5"/>
  <c r="E391" i="5"/>
  <c r="X391" i="5" s="1"/>
  <c r="I262" i="5"/>
  <c r="F2253" i="5"/>
  <c r="E2253" i="5"/>
  <c r="X2253" i="5" s="1"/>
  <c r="F1665" i="5"/>
  <c r="F562" i="5"/>
  <c r="J2197" i="5"/>
  <c r="R2454" i="5"/>
  <c r="H2215" i="5"/>
  <c r="J2043" i="5"/>
  <c r="H2092" i="5"/>
  <c r="E1919" i="5"/>
  <c r="X1919" i="5" s="1"/>
  <c r="R1754" i="5"/>
  <c r="R1653" i="5"/>
  <c r="R1632" i="5"/>
  <c r="H1688" i="5"/>
  <c r="E1652" i="5"/>
  <c r="X1652" i="5" s="1"/>
  <c r="I1708" i="5"/>
  <c r="J1272" i="5"/>
  <c r="J767" i="5"/>
  <c r="R720" i="5"/>
  <c r="J672" i="5"/>
  <c r="E562" i="5"/>
  <c r="X562" i="5" s="1"/>
  <c r="J395" i="5"/>
  <c r="J262" i="5"/>
  <c r="I672" i="5"/>
  <c r="R574" i="5"/>
  <c r="I103" i="5"/>
  <c r="R2197" i="5"/>
  <c r="H2184" i="5"/>
  <c r="R2012" i="5"/>
  <c r="R2043" i="5"/>
  <c r="I2092" i="5"/>
  <c r="F1919" i="5"/>
  <c r="J1701" i="5"/>
  <c r="H1660" i="5"/>
  <c r="F1644" i="5"/>
  <c r="I1688" i="5"/>
  <c r="F1668" i="5"/>
  <c r="J1708" i="5"/>
  <c r="R1272" i="5"/>
  <c r="G942" i="5"/>
  <c r="I650" i="5"/>
  <c r="H600" i="5"/>
  <c r="H562" i="5"/>
  <c r="R395" i="5"/>
  <c r="R262" i="5"/>
  <c r="J644" i="5"/>
  <c r="E2043" i="5"/>
  <c r="X2043" i="5" s="1"/>
  <c r="J2092" i="5"/>
  <c r="J1657" i="5"/>
  <c r="H1668" i="5"/>
  <c r="G1644" i="5"/>
  <c r="I1660" i="5"/>
  <c r="J1688" i="5"/>
  <c r="R1708" i="5"/>
  <c r="E395" i="5"/>
  <c r="X395" i="5" s="1"/>
  <c r="E2197" i="5"/>
  <c r="X2197" i="5" s="1"/>
  <c r="E720" i="5"/>
  <c r="X720" i="5" s="1"/>
  <c r="E463" i="5"/>
  <c r="X463" i="5" s="1"/>
  <c r="H1665" i="5"/>
  <c r="J2184" i="5"/>
  <c r="H1919" i="5"/>
  <c r="R1641" i="5"/>
  <c r="J1653" i="5"/>
  <c r="I1668" i="5"/>
  <c r="J1660" i="5"/>
  <c r="R1688" i="5"/>
  <c r="H1644" i="5"/>
  <c r="J1434" i="5"/>
  <c r="H942" i="5"/>
  <c r="R829" i="5"/>
  <c r="G720" i="5"/>
  <c r="G680" i="5"/>
  <c r="H680" i="5"/>
  <c r="F680" i="5"/>
  <c r="J562" i="5"/>
  <c r="F262" i="5"/>
  <c r="F672" i="5"/>
  <c r="I720" i="5"/>
  <c r="E103" i="5"/>
  <c r="X103" i="5" s="1"/>
  <c r="J2181" i="5"/>
  <c r="H2164" i="5"/>
  <c r="R2184" i="5"/>
  <c r="J1668" i="5"/>
  <c r="R1660" i="5"/>
  <c r="E1688" i="5"/>
  <c r="X1688" i="5" s="1"/>
  <c r="H1652" i="5"/>
  <c r="E1272" i="5"/>
  <c r="X1272" i="5" s="1"/>
  <c r="E942" i="5"/>
  <c r="X942" i="5" s="1"/>
  <c r="E767" i="5"/>
  <c r="X767" i="5" s="1"/>
  <c r="H650" i="5"/>
  <c r="J664" i="5"/>
  <c r="E524" i="5"/>
  <c r="X524" i="5" s="1"/>
  <c r="E574" i="5"/>
  <c r="X574" i="5" s="1"/>
  <c r="F463" i="5"/>
  <c r="H391" i="5"/>
  <c r="E290" i="5"/>
  <c r="X290" i="5" s="1"/>
  <c r="I1665" i="5"/>
  <c r="G1385" i="5"/>
  <c r="C12" i="6"/>
  <c r="B32" i="6"/>
  <c r="C10" i="6"/>
  <c r="C9"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C17"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F66" i="6"/>
  <c r="F50" i="6"/>
  <c r="F30"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50" i="6" l="1"/>
  <c r="D50" i="6" s="1"/>
  <c r="H41" i="6"/>
  <c r="D41" i="6" s="1"/>
  <c r="H45" i="6"/>
  <c r="D45" i="6" s="1"/>
  <c r="H40" i="6"/>
  <c r="D40" i="6" s="1"/>
  <c r="H29" i="6"/>
  <c r="D29" i="6" s="1"/>
  <c r="H39" i="6"/>
  <c r="D39" i="6" s="1"/>
  <c r="H37" i="6"/>
  <c r="D37" i="6" s="1"/>
  <c r="H46" i="6"/>
  <c r="D46" i="6" s="1"/>
  <c r="H31" i="6"/>
  <c r="C31" i="6" s="1"/>
  <c r="C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44" i="6"/>
  <c r="C50" i="6" l="1"/>
  <c r="G68" i="6"/>
  <c r="H68" i="6" s="1"/>
  <c r="D68" i="6" s="1"/>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7" i="5"/>
  <c r="T15" i="5"/>
  <c r="T16" i="5"/>
  <c r="T14" i="5"/>
  <c r="T12" i="5"/>
  <c r="T11" i="5"/>
  <c r="T13" i="5"/>
  <c r="T10" i="5"/>
  <c r="T8" i="5"/>
  <c r="T9" i="5"/>
  <c r="T7" i="5"/>
  <c r="C68" i="6" l="1"/>
  <c r="X13" i="5"/>
  <c r="X10" i="5"/>
  <c r="D65" i="6"/>
  <c r="X9" i="5"/>
  <c r="X12" i="5"/>
  <c r="X14" i="5"/>
  <c r="X17" i="5"/>
  <c r="S17" i="5"/>
  <c r="D66" i="6"/>
  <c r="C67" i="6"/>
  <c r="X11" i="5"/>
  <c r="X15" i="5"/>
  <c r="X8" i="5"/>
  <c r="X7" i="5"/>
  <c r="G69" i="6"/>
  <c r="H69" i="6" s="1"/>
  <c r="H70" i="6" s="1"/>
  <c r="D2" i="6" s="1"/>
  <c r="X16" i="5"/>
  <c r="D55" i="6"/>
  <c r="C55" i="6"/>
  <c r="D56" i="6"/>
  <c r="C56" i="6"/>
  <c r="S16" i="5"/>
  <c r="S15" i="5"/>
  <c r="S14" i="5"/>
  <c r="S12" i="5"/>
  <c r="S11" i="5"/>
  <c r="S13" i="5"/>
  <c r="S10" i="5"/>
  <c r="S9" i="5"/>
  <c r="S7"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<sst xmlns="http://schemas.openxmlformats.org/spreadsheetml/2006/main" count="21829" uniqueCount="15527">
  <si>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</si>
  <si>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</si>
  <si>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</si>
  <si>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</si>
  <si>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</si>
  <si>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</si>
  <si>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</si>
  <si>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</si>
  <si>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</si>
  <si>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</si>
  <si>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</si>
  <si>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</si>
  <si>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</si>
  <si>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</si>
  <si>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</si>
  <si>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</si>
  <si>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</si>
  <si>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</si>
  <si>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</si>
  <si>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</si>
  <si>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</si>
  <si>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</si>
  <si>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</si>
  <si>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</si>
  <si>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</si>
  <si>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</si>
  <si>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</si>
  <si>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</si>
  <si>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</si>
  <si>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</si>
  <si>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</si>
  <si>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</si>
  <si>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</si>
  <si>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</si>
  <si>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</si>
  <si>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</si>
  <si>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</si>
  <si>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</si>
  <si>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</si>
  <si>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</si>
  <si>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</si>
  <si>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</si>
  <si>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</si>
  <si>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</si>
  <si>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</si>
  <si>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</si>
  <si>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</si>
  <si>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</si>
  <si>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</si>
  <si>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</si>
  <si>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</si>
  <si>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</si>
  <si>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</si>
  <si>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</si>
  <si>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</si>
  <si>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</si>
  <si>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</si>
  <si>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</si>
  <si>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</si>
  <si>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</si>
  <si>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</si>
  <si>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</si>
  <si>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</si>
  <si>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</si>
  <si>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</si>
  <si>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</si>
  <si>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</si>
  <si>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</si>
  <si>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</si>
  <si>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</si>
  <si>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</si>
  <si>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</si>
  <si>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</si>
  <si>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</si>
  <si>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</si>
  <si>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</si>
  <si>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</si>
  <si>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</si>
  <si>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</si>
  <si>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</si>
  <si>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</si>
  <si>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</si>
  <si>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</si>
  <si>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</si>
  <si>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</si>
  <si>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</si>
  <si>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</si>
  <si>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</si>
  <si>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</si>
  <si>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</si>
  <si>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</si>
  <si>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</si>
  <si>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</si>
  <si>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</si>
  <si>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</si>
  <si>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</si>
  <si>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</si>
  <si>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</si>
  <si>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</si>
  <si>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</si>
  <si>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</si>
  <si>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</si>
  <si>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</si>
  <si>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</si>
  <si>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</si>
  <si>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</si>
  <si>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</si>
  <si>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</si>
  <si>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</si>
  <si>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</si>
  <si>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</si>
  <si>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</si>
  <si>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</si>
  <si>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</si>
  <si>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</si>
  <si>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</si>
  <si>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</si>
  <si>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</si>
  <si>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</si>
  <si>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</si>
  <si>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</si>
  <si>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</si>
  <si>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</si>
  <si>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</si>
  <si>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</si>
  <si>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</si>
  <si>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</si>
  <si>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</si>
  <si>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</si>
  <si>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</si>
  <si>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</si>
  <si>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</si>
  <si>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</si>
  <si>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</si>
  <si>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</si>
  <si>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</si>
  <si>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</si>
  <si>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</si>
  <si>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</si>
  <si>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</si>
  <si>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</si>
  <si>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</si>
  <si>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</si>
  <si>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</si>
  <si>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</si>
  <si>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</si>
  <si>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</si>
  <si>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</si>
  <si>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</si>
  <si>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</si>
  <si>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</si>
  <si>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</si>
  <si>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</si>
  <si>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</si>
  <si>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</si>
  <si>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</si>
  <si>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</si>
  <si>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</si>
  <si>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</si>
  <si>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</si>
  <si>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</si>
  <si>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</si>
  <si>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</si>
  <si>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</si>
  <si>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</si>
  <si>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</si>
  <si>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</si>
  <si>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</si>
  <si>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</si>
  <si>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</si>
  <si>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</si>
  <si>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</si>
  <si>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</si>
  <si>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</si>
  <si>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</si>
  <si>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</si>
  <si>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</si>
  <si>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</si>
  <si>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</si>
  <si>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</si>
  <si>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</si>
  <si>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</si>
  <si>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</si>
  <si>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</si>
  <si>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</si>
  <si>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</si>
  <si>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</si>
  <si>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</si>
  <si>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</si>
  <si>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</si>
  <si>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</si>
  <si>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</si>
  <si>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</si>
  <si>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</si>
  <si>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</si>
  <si>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</si>
  <si>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</si>
  <si>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</si>
  <si>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</si>
  <si>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</si>
  <si>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</si>
  <si>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</si>
  <si>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</si>
  <si>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</si>
  <si>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</si>
  <si>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</si>
  <si>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</si>
  <si>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</si>
  <si>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</si>
  <si>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</si>
  <si>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</si>
  <si>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</si>
  <si>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</si>
  <si>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</si>
  <si>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</si>
  <si>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</si>
  <si>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</si>
  <si>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</si>
  <si>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</si>
  <si>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</si>
  <si>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</si>
  <si>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</si>
  <si>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</si>
  <si>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</si>
  <si>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</si>
  <si>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</si>
  <si>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</si>
  <si>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</si>
  <si>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</si>
  <si>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</si>
  <si>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</si>
  <si>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</si>
  <si>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</si>
  <si>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</si>
  <si>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</si>
  <si>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</si>
  <si>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</si>
  <si>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</si>
  <si>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</si>
  <si>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</si>
  <si>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</si>
  <si>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</si>
  <si>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</si>
  <si>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</si>
  <si>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</si>
  <si>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</si>
  <si>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</si>
  <si>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</si>
  <si>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</si>
  <si>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</si>
  <si>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</si>
  <si>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</si>
  <si>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</si>
  <si>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</si>
  <si>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</si>
  <si>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</si>
  <si>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</si>
  <si>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</si>
  <si>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</si>
  <si>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</si>
  <si>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</si>
  <si>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</si>
  <si>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</si>
  <si>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</si>
  <si>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</si>
  <si>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</si>
  <si>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</si>
  <si>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</si>
  <si>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</si>
  <si>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</si>
  <si>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</si>
  <si>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</si>
  <si>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</si>
  <si>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</si>
  <si>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</si>
  <si>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</si>
  <si>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</si>
  <si>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</si>
  <si>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</si>
  <si>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</si>
  <si>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</si>
  <si>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</si>
  <si>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</si>
  <si>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</si>
  <si>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</si>
  <si>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</si>
  <si>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</si>
  <si>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</si>
  <si>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</si>
  <si>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</si>
  <si>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</si>
  <si>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</si>
  <si>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</si>
  <si>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</si>
  <si>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</si>
  <si>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</si>
  <si>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</si>
  <si>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</si>
  <si>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</si>
  <si>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</si>
  <si>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</si>
  <si>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</si>
  <si>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</si>
  <si>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</si>
  <si>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</si>
  <si>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</si>
  <si>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</si>
  <si>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</si>
  <si>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</si>
  <si>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</si>
  <si>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</si>
  <si>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</si>
  <si>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</si>
  <si>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</si>
  <si>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</si>
  <si>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</si>
  <si>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</si>
  <si>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</si>
  <si>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</si>
  <si>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</si>
  <si>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</si>
  <si>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</si>
  <si>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</si>
  <si>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</si>
  <si>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</si>
  <si>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</si>
  <si>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</si>
  <si>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</si>
  <si>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</si>
  <si>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</si>
  <si>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</si>
  <si>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</si>
  <si>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</si>
  <si>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</si>
  <si>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</si>
  <si>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</si>
  <si>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</si>
  <si>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</si>
  <si>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</si>
  <si>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</si>
  <si>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</si>
  <si>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</si>
  <si>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</si>
  <si>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</si>
  <si>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</si>
  <si>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</si>
  <si>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</si>
  <si>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</si>
  <si>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</si>
  <si>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</si>
  <si>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</si>
  <si>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</si>
  <si>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</si>
  <si>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</si>
  <si>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</si>
  <si>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</si>
  <si>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</si>
  <si>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</si>
  <si>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</si>
  <si>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</si>
  <si>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</si>
  <si>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</si>
  <si>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</si>
  <si>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</si>
  <si>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</si>
  <si>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</si>
  <si>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</si>
  <si>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</si>
  <si>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</si>
  <si>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</si>
  <si>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</si>
  <si>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</si>
  <si>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</si>
  <si>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</si>
  <si>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</si>
  <si>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</si>
  <si>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</si>
  <si>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</si>
  <si>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</si>
  <si>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</si>
  <si>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</si>
  <si>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</si>
  <si>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</si>
  <si>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</si>
  <si>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</si>
  <si>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</si>
  <si>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</si>
  <si>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</si>
  <si>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</si>
  <si>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</si>
  <si>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</si>
  <si>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</si>
  <si>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</si>
  <si>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</si>
  <si>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</si>
  <si>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</si>
  <si>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</si>
  <si>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</si>
  <si>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</si>
  <si>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</si>
  <si>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</si>
  <si>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</si>
  <si>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</si>
  <si>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</si>
  <si>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</si>
  <si>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</si>
  <si>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</si>
  <si>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</si>
  <si>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</si>
  <si>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</si>
  <si>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</si>
  <si>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</si>
  <si>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</si>
  <si>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</si>
  <si>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</si>
  <si>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</si>
  <si>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</si>
  <si>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</si>
  <si>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</si>
  <si>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</si>
  <si>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</si>
  <si>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</si>
  <si>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</si>
  <si>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</si>
  <si>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</si>
  <si>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</si>
  <si>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</si>
  <si>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</si>
  <si>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</si>
  <si>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</si>
  <si>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</si>
  <si>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</si>
  <si>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</si>
  <si>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</si>
  <si>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</si>
  <si>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</si>
  <si>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</si>
  <si>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</si>
  <si>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</si>
  <si>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</si>
  <si>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</si>
  <si>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</si>
  <si>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</si>
  <si>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</si>
  <si>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</si>
  <si>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</si>
  <si>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</si>
  <si>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</si>
  <si>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</si>
  <si>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</si>
  <si>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</si>
  <si>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</si>
  <si>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</si>
  <si>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</si>
  <si>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</si>
  <si>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</si>
  <si>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</si>
  <si>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</si>
  <si>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</si>
  <si>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</si>
  <si>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</si>
  <si>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</si>
  <si>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</si>
  <si>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</si>
  <si>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</si>
  <si>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</si>
  <si>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</si>
  <si>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</si>
  <si>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</si>
  <si>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</si>
  <si>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</si>
  <si>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</si>
  <si>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</si>
  <si>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</si>
  <si>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</si>
  <si>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</si>
  <si>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</si>
  <si>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</si>
  <si>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</si>
  <si>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</si>
  <si>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</si>
  <si>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</si>
  <si>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</si>
  <si>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</si>
  <si>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</si>
  <si>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</si>
  <si>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</si>
  <si>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</si>
  <si>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</si>
  <si>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</si>
  <si>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</si>
  <si>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</si>
  <si>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</si>
  <si>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</si>
  <si>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</si>
  <si>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</si>
  <si>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</si>
  <si>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</si>
  <si>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</si>
  <si>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</si>
  <si>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</si>
  <si>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</si>
  <si>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</si>
  <si>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</si>
  <si>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</si>
  <si>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</si>
  <si>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</si>
  <si>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</si>
  <si>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</si>
  <si>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</si>
  <si>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</si>
  <si>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</si>
  <si>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</si>
  <si>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</si>
  <si>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</si>
  <si>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</si>
  <si>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</si>
  <si>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</si>
  <si>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</si>
  <si>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</si>
  <si>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</si>
  <si>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</si>
  <si>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</si>
  <si>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</si>
  <si>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</si>
  <si>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</si>
  <si>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</si>
  <si>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</si>
  <si>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</si>
  <si>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</si>
  <si>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</si>
  <si>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</si>
  <si>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</si>
  <si>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</si>
  <si>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</si>
  <si>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</si>
  <si>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</si>
  <si>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</si>
  <si>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</si>
  <si>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</si>
  <si>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</si>
  <si>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</si>
  <si>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</si>
  <si>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</si>
  <si>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</si>
  <si>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</si>
  <si>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</si>
  <si>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</si>
  <si>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</si>
  <si>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</si>
  <si>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</si>
  <si>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</si>
  <si>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</si>
  <si>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</si>
  <si>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</si>
  <si>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</si>
  <si>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</si>
  <si>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</si>
  <si>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</si>
  <si>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</si>
  <si>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</si>
  <si>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</si>
  <si>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</si>
  <si>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</si>
  <si>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</si>
  <si>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</si>
  <si>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</si>
  <si>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</si>
  <si>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</si>
  <si>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</si>
  <si>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</si>
  <si>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</si>
  <si>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</si>
  <si>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</si>
  <si>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</si>
  <si>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</si>
  <si>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</si>
  <si>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</si>
  <si>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</si>
  <si>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</si>
  <si>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</si>
  <si>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</si>
  <si>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</si>
  <si>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</si>
  <si>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</si>
  <si>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</si>
  <si>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</si>
  <si>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</si>
  <si>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</si>
  <si>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</si>
  <si>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</si>
  <si>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</si>
  <si>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</si>
  <si>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</si>
  <si>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</si>
  <si>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</si>
  <si>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</si>
  <si>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</si>
  <si>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</si>
  <si>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</si>
  <si>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</si>
  <si>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</si>
  <si>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</si>
  <si>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</si>
  <si>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</si>
  <si>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</si>
  <si>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</si>
  <si>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</si>
  <si>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</si>
  <si>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</si>
  <si>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</si>
  <si>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</si>
  <si>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</si>
  <si>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</si>
  <si>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</si>
  <si>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</si>
  <si>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</si>
  <si>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</si>
  <si>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</si>
  <si>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</si>
  <si>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</si>
  <si>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</si>
  <si>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</si>
  <si>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</si>
  <si>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</si>
  <si>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</si>
  <si>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</si>
  <si>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</si>
  <si>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</si>
  <si>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</si>
  <si>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</si>
  <si>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</si>
  <si>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</si>
  <si>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</si>
  <si>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</si>
  <si>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</si>
  <si>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</si>
  <si>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</si>
  <si>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</si>
  <si>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</si>
  <si>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</si>
  <si>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</si>
  <si>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</si>
  <si>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</si>
  <si>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</si>
  <si>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</si>
  <si>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</si>
  <si>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</si>
  <si>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</si>
  <si>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</si>
  <si>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</si>
  <si>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</si>
  <si>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</si>
  <si>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</si>
  <si>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</si>
  <si>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</si>
  <si>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</si>
  <si>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</si>
  <si>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</si>
  <si>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</si>
  <si>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</si>
  <si>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</si>
  <si>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</si>
  <si>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</si>
  <si>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</si>
  <si>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</si>
  <si>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</si>
  <si>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</si>
  <si>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</si>
  <si>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</si>
  <si>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</si>
  <si>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</si>
  <si>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</si>
  <si>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</si>
  <si>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</si>
  <si>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</si>
  <si>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</si>
  <si>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</si>
  <si>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</si>
  <si>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</si>
  <si>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</si>
  <si>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</si>
  <si>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</si>
  <si>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</si>
  <si>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</si>
  <si>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</si>
  <si>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</si>
  <si>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</si>
  <si>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</si>
  <si>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</si>
  <si>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</si>
  <si>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</si>
  <si>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</si>
  <si>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</si>
  <si>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</si>
  <si>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</si>
  <si>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</si>
  <si>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</si>
  <si>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</si>
  <si>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</si>
  <si>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</si>
  <si>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</si>
  <si>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</si>
  <si>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</si>
  <si>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</si>
  <si>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</si>
  <si>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</si>
  <si>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</si>
  <si>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</si>
  <si>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</si>
  <si>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</si>
  <si>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</si>
  <si>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</si>
  <si>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</si>
  <si>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</si>
  <si>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</si>
  <si>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</si>
  <si>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</si>
  <si>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</si>
  <si>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</si>
  <si>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</si>
  <si>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</si>
  <si>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</si>
  <si>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</si>
  <si>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</si>
  <si>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</si>
  <si>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</si>
  <si>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</si>
  <si>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</si>
  <si>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</si>
  <si>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</si>
  <si>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</si>
  <si>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</si>
  <si>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</si>
  <si>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</si>
  <si>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</si>
  <si>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</si>
  <si>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</si>
  <si>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</si>
  <si>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</si>
  <si>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</si>
  <si>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</si>
  <si>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</si>
  <si>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</si>
  <si>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</si>
  <si>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</si>
  <si>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</si>
  <si>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</si>
  <si>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</si>
  <si>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</si>
  <si>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</si>
  <si>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</si>
  <si>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</si>
  <si>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</si>
  <si>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</si>
  <si>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</si>
  <si>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</si>
  <si>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</si>
  <si>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</si>
  <si>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</si>
  <si>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</si>
  <si>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</si>
  <si>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</si>
  <si>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</si>
  <si>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</si>
  <si>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</si>
  <si>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</si>
  <si>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</si>
  <si>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</si>
  <si>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</si>
  <si>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</si>
  <si>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</si>
  <si>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</si>
  <si>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</si>
  <si>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</si>
  <si>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</si>
  <si>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</si>
  <si>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</si>
  <si>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</si>
  <si>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</si>
  <si>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</si>
  <si>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</si>
  <si>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</si>
  <si>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</si>
  <si>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</si>
  <si>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</si>
  <si>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</si>
  <si>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</si>
  <si>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</si>
  <si>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</si>
  <si>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</si>
  <si>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</si>
  <si>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</si>
  <si>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</si>
  <si>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</si>
  <si>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</si>
  <si>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</si>
  <si>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</si>
  <si>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</si>
  <si>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</si>
  <si>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</si>
  <si>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</si>
  <si>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</si>
  <si>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</si>
  <si>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</si>
  <si>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</si>
  <si>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</si>
  <si>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</si>
  <si>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</si>
  <si>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</si>
  <si>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</si>
  <si>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</si>
  <si>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</si>
  <si>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</si>
  <si>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</si>
  <si>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</si>
  <si>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</si>
  <si>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</si>
  <si>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</si>
  <si>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</si>
  <si>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</si>
  <si>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</si>
  <si>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</si>
  <si>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</si>
  <si>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</si>
  <si>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</si>
  <si>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</si>
  <si>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</si>
  <si>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</si>
  <si>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</si>
  <si>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</si>
  <si>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</si>
  <si>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</si>
  <si>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</si>
  <si>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</si>
  <si>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</si>
  <si>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</si>
  <si>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</si>
  <si>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</si>
  <si>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</si>
  <si>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</si>
  <si>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</si>
  <si>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</si>
  <si>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</si>
  <si>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</si>
  <si>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</si>
  <si>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</si>
  <si>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</si>
  <si>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</si>
  <si>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</si>
  <si>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</si>
  <si>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</si>
  <si>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</si>
  <si>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</si>
  <si>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</si>
  <si>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</si>
  <si>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</si>
  <si>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</si>
  <si>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</si>
  <si>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</si>
  <si>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</si>
  <si>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</si>
  <si>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</si>
  <si>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</si>
  <si>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</si>
  <si>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</si>
  <si>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</si>
  <si>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</si>
  <si>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</si>
  <si>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</si>
  <si>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</si>
  <si>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</si>
  <si>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</si>
  <si>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</si>
  <si>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</si>
  <si>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</si>
  <si>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</si>
  <si>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</si>
  <si>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</si>
  <si>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</si>
  <si>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</si>
  <si>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</si>
  <si>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</si>
  <si>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</si>
  <si>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</si>
  <si>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</si>
  <si>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</si>
  <si>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</si>
  <si>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</si>
  <si>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</si>
  <si>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</si>
  <si>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</si>
  <si>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</si>
  <si>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</si>
  <si>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</si>
  <si>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</si>
  <si>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</si>
  <si>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</si>
  <si>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</si>
  <si>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</si>
  <si>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</si>
  <si>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</si>
  <si>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</si>
  <si>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</si>
  <si>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</si>
  <si>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</si>
  <si>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</si>
  <si>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</si>
  <si>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</si>
  <si>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</si>
  <si>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</si>
  <si>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</si>
  <si>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</si>
  <si>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</si>
  <si>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</si>
  <si>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</si>
  <si>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</si>
  <si>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</si>
  <si>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</si>
  <si>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</si>
  <si>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</si>
  <si>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</si>
  <si>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</si>
  <si>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</si>
  <si>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</si>
  <si>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</si>
  <si>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</si>
  <si>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</si>
  <si>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</si>
  <si>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</si>
  <si>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</si>
  <si>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</si>
  <si>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</si>
  <si>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</si>
  <si>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</si>
  <si>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</si>
  <si>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</si>
  <si>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</si>
  <si>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</si>
  <si>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</si>
  <si>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</si>
  <si>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</si>
  <si>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</si>
  <si>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</si>
  <si>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</si>
  <si>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</si>
  <si>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</si>
  <si>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</si>
  <si>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</si>
  <si>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</si>
  <si>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</si>
  <si>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</si>
  <si>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</si>
  <si>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</si>
  <si>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</si>
  <si>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</si>
  <si>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</si>
  <si>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</si>
  <si>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</si>
  <si>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</si>
  <si>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</si>
  <si>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</si>
  <si>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</si>
  <si>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</si>
  <si>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</si>
  <si>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</si>
  <si>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</si>
  <si>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</si>
  <si>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</si>
  <si>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</si>
  <si>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</si>
  <si>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</si>
  <si>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</si>
  <si>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</si>
  <si>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</si>
  <si>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</si>
  <si>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</si>
  <si>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</si>
  <si>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</si>
  <si>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</si>
  <si>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</si>
  <si>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</si>
  <si>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</si>
  <si>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</si>
  <si>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</si>
  <si>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</si>
  <si>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</si>
  <si>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</si>
  <si>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</si>
  <si>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</si>
  <si>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</si>
  <si>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</si>
  <si>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</si>
  <si>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</si>
  <si>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</si>
  <si>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</si>
  <si>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</si>
  <si>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</si>
  <si>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</si>
  <si>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</si>
  <si>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</si>
  <si>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</si>
  <si>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</si>
  <si>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</si>
  <si>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</si>
  <si>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</si>
  <si>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</si>
  <si>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</si>
  <si>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</si>
  <si>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</si>
  <si>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</si>
  <si>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</si>
  <si>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</si>
  <si>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</si>
  <si>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</si>
  <si>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</si>
  <si>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</si>
  <si>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</si>
  <si>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</si>
  <si>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</si>
  <si>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</si>
  <si>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</si>
  <si>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</si>
  <si>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</si>
  <si>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</si>
  <si>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</si>
  <si>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</si>
  <si>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</si>
  <si>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</si>
  <si>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</si>
  <si>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</si>
  <si>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</si>
  <si>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</si>
  <si>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</si>
  <si>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</si>
  <si>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</si>
  <si>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</si>
  <si>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</si>
  <si>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</si>
  <si>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</si>
  <si>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</si>
  <si>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</si>
  <si>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</si>
  <si>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</si>
  <si>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</si>
  <si>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</si>
  <si>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</si>
  <si>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</si>
  <si>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</si>
  <si>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</si>
  <si>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</si>
  <si>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</si>
  <si>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</si>
  <si>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</si>
  <si>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</si>
  <si>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</si>
  <si>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</si>
  <si>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</si>
  <si>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</si>
  <si>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</si>
  <si>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</si>
  <si>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</si>
  <si>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</si>
  <si>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</si>
  <si>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</si>
  <si>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</si>
  <si>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</si>
  <si>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</si>
  <si>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</si>
  <si>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</si>
  <si>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</si>
  <si>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</si>
  <si>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</si>
  <si>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</si>
  <si>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</si>
  <si>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</si>
  <si>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</si>
  <si>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</si>
  <si>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</si>
  <si>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</si>
  <si>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</si>
  <si>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</si>
  <si>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</si>
  <si>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</si>
  <si>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</si>
  <si>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</si>
  <si>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</si>
  <si>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</si>
  <si>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</si>
  <si>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</si>
  <si>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</si>
  <si>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</si>
  <si>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</si>
  <si>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</si>
  <si>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</si>
  <si>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</si>
  <si>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</si>
  <si>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</si>
  <si>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</si>
  <si>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</si>
  <si>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</si>
  <si>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</si>
  <si>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</si>
  <si>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</si>
  <si>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</si>
  <si>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</si>
  <si>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</si>
  <si>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</si>
  <si>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</si>
  <si>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</si>
  <si>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</si>
  <si>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</si>
  <si>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</si>
  <si>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</si>
  <si>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</si>
  <si>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</si>
  <si>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</si>
  <si>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</si>
  <si>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</si>
  <si>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</si>
  <si>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</si>
  <si>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</si>
  <si>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</si>
  <si>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</si>
  <si>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</si>
  <si>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</si>
  <si>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</si>
  <si>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</si>
  <si>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</si>
  <si>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</si>
  <si>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</si>
  <si>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</si>
  <si>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</si>
  <si>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</si>
  <si>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</si>
  <si>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</si>
  <si>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</si>
  <si>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</si>
  <si>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</si>
  <si>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</si>
  <si>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</si>
  <si>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</si>
  <si>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</si>
  <si>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</si>
  <si>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</si>
  <si>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</si>
  <si>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</si>
  <si>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</si>
  <si>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</si>
  <si>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</si>
  <si>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</si>
  <si>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</si>
  <si>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</si>
  <si>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</si>
  <si>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</si>
  <si>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</si>
  <si>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</si>
  <si>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</si>
  <si>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</si>
  <si>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</si>
  <si>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</si>
  <si>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</si>
  <si>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</si>
  <si>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</si>
  <si>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</si>
  <si>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</si>
  <si>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</si>
  <si>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</si>
  <si>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</si>
  <si>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</si>
  <si>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</si>
  <si>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</si>
  <si>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</si>
  <si>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</si>
  <si>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</si>
  <si>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</si>
  <si>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</si>
  <si>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</si>
  <si>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</si>
  <si>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</si>
  <si>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</si>
  <si>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</si>
  <si>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</si>
  <si>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</si>
  <si>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</si>
  <si>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</si>
  <si>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</si>
  <si>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</si>
  <si>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</si>
  <si>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</si>
  <si>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</si>
  <si>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</si>
  <si>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</si>
  <si>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</si>
  <si>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</si>
  <si>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</si>
  <si>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</si>
  <si>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</si>
  <si>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</si>
  <si>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</si>
  <si>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</si>
  <si>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</si>
  <si>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</si>
  <si>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</si>
  <si>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</si>
  <si>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</si>
  <si>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</si>
  <si>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</si>
  <si>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</si>
  <si>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</si>
  <si>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</si>
  <si>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</si>
  <si>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</si>
  <si>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</si>
  <si>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</si>
  <si>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</si>
  <si>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</si>
  <si>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</si>
  <si>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</si>
  <si>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</si>
  <si>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</si>
  <si>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</si>
  <si>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</si>
  <si>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</si>
  <si>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</si>
  <si>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</si>
  <si>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</si>
  <si>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</si>
  <si>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</si>
  <si>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</si>
  <si>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</si>
  <si>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</si>
  <si>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</si>
  <si>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</si>
  <si>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</si>
  <si>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</si>
  <si>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</si>
  <si>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</si>
  <si>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</si>
  <si>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</si>
  <si>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</si>
  <si>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</si>
  <si>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</si>
  <si>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</si>
  <si>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</si>
  <si>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</si>
  <si>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</si>
  <si>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</si>
  <si>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</si>
  <si>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</si>
  <si>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</si>
  <si>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</si>
  <si>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</si>
  <si>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</si>
  <si>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</si>
  <si>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</si>
  <si>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</si>
  <si>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</si>
  <si>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</si>
  <si>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</si>
  <si>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</si>
  <si>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</si>
  <si>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</si>
  <si>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</si>
  <si>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</si>
  <si>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</si>
  <si>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</si>
  <si>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</si>
  <si>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</si>
  <si>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</si>
  <si>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</si>
  <si>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</si>
  <si>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</si>
  <si>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</si>
  <si>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</si>
  <si>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</si>
  <si>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</si>
  <si>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</si>
  <si>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</si>
  <si>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</si>
  <si>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</si>
  <si>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</si>
  <si>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</si>
  <si>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</si>
  <si>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</si>
  <si>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</si>
  <si>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</si>
  <si>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</si>
  <si>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</si>
  <si>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</si>
  <si>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</si>
  <si>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</si>
  <si>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</si>
  <si>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</si>
  <si>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</si>
  <si>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</si>
  <si>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</si>
  <si>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</si>
  <si>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</si>
  <si>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</si>
  <si>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</si>
  <si>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</si>
  <si>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</si>
  <si>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</si>
  <si>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</si>
  <si>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</si>
  <si>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</si>
  <si>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</si>
  <si>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</si>
  <si>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</si>
  <si>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</si>
  <si>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</si>
  <si>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</si>
  <si>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</si>
  <si>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</si>
  <si>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</si>
  <si>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</si>
  <si>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</si>
  <si>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</si>
  <si>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</si>
  <si>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</si>
  <si>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</si>
  <si>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</si>
  <si>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</si>
  <si>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</si>
  <si>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</si>
  <si>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</si>
  <si>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</si>
  <si>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</si>
  <si>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</si>
  <si>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</si>
  <si>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</si>
  <si>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</si>
  <si>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</si>
  <si>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</si>
  <si>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</si>
  <si>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</si>
  <si>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</si>
  <si>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</si>
  <si>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</si>
  <si>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</si>
  <si>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</si>
  <si>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</si>
  <si>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</si>
  <si>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</si>
  <si>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</si>
  <si>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</si>
  <si>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</si>
  <si>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</si>
  <si>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</si>
  <si>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</si>
  <si>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</si>
  <si>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</si>
  <si>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</si>
  <si>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</si>
  <si>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</si>
  <si>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</si>
  <si>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</si>
  <si>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</si>
  <si>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</si>
  <si>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</si>
  <si>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</si>
  <si>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</si>
  <si>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</si>
  <si>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</si>
  <si>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</si>
  <si>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</si>
  <si>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</si>
  <si>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</si>
  <si>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</si>
  <si>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</si>
  <si>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</si>
  <si>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</si>
  <si>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</si>
  <si>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</si>
  <si>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</si>
  <si>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</si>
  <si>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</si>
  <si>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</si>
  <si>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</si>
  <si>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</si>
  <si>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</si>
  <si>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</si>
  <si>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</si>
  <si>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</si>
  <si>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</si>
  <si>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</si>
  <si>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</si>
  <si>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</si>
  <si>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</si>
  <si>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</si>
  <si>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</si>
  <si>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</si>
  <si>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</si>
  <si>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</si>
  <si>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</si>
  <si>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</si>
  <si>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</si>
  <si>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</si>
  <si>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</si>
  <si>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</si>
  <si>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</si>
  <si>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</si>
  <si>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</si>
  <si>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</si>
  <si>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</si>
  <si>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</si>
  <si>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</si>
  <si>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</si>
  <si>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</si>
  <si>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</si>
  <si>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</si>
  <si>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</si>
  <si>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</si>
  <si>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</si>
  <si>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</si>
  <si>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</si>
  <si>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</si>
  <si>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</si>
  <si>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</si>
  <si>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</si>
  <si>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</si>
  <si>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</si>
  <si>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</si>
  <si>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</si>
  <si>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</si>
  <si>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</si>
  <si>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</si>
  <si>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</si>
  <si>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</si>
  <si>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</si>
  <si>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</si>
  <si>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</si>
  <si>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</si>
  <si>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</si>
  <si>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</si>
  <si>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</si>
  <si>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</si>
  <si>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</si>
  <si>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</si>
  <si>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</si>
  <si>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</si>
  <si>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</si>
  <si>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</si>
  <si>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</si>
  <si>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</si>
  <si>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</si>
  <si>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</si>
  <si>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</si>
  <si>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</si>
  <si>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</si>
  <si>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</si>
  <si>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</si>
  <si>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</si>
  <si>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</si>
  <si>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</si>
  <si>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</si>
  <si>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</si>
  <si>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</si>
  <si>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</si>
  <si>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</si>
  <si>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</si>
  <si>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</si>
  <si>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</si>
  <si>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</si>
  <si>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</si>
  <si>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</si>
  <si>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</si>
  <si>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</si>
  <si>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</si>
  <si>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</si>
  <si>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</si>
  <si>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</si>
  <si>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</si>
  <si>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</si>
  <si>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</si>
  <si>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</si>
  <si>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</si>
  <si>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</si>
  <si>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</si>
  <si>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</si>
  <si>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</si>
  <si>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</si>
  <si>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</si>
  <si>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</si>
  <si>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</si>
  <si>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</si>
  <si>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</si>
  <si>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</si>
  <si>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</si>
  <si>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</si>
  <si>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</si>
  <si>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</si>
  <si>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</si>
  <si>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</si>
  <si>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</si>
  <si>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</si>
  <si>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</si>
  <si>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</si>
  <si>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</si>
  <si>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</si>
  <si>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</si>
  <si>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</si>
  <si>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</si>
  <si>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</si>
  <si>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</si>
  <si>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</si>
  <si>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</si>
  <si>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</si>
  <si>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</si>
  <si>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</si>
  <si>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</si>
  <si>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</si>
  <si>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</si>
  <si>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</si>
  <si>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</si>
  <si>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</si>
  <si>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</si>
  <si>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</si>
  <si>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</si>
  <si>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</si>
  <si>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</si>
  <si>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</si>
  <si>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</si>
  <si>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</si>
  <si>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</si>
  <si>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</si>
  <si>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</si>
  <si>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</si>
  <si>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</si>
  <si>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</si>
  <si>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</si>
  <si>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</si>
  <si>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</si>
  <si>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</si>
  <si>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</si>
  <si>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</si>
  <si>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</si>
  <si>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</si>
  <si>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</si>
  <si>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</si>
  <si>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</si>
  <si>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</si>
  <si>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</si>
  <si>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</si>
  <si>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</si>
  <si>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</si>
  <si>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</si>
  <si>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</si>
  <si>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</si>
  <si>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</si>
  <si>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</si>
  <si>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</si>
  <si>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</si>
  <si>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</si>
  <si>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</si>
  <si>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</si>
  <si>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</si>
  <si>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</si>
  <si>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</si>
  <si>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</si>
  <si>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</si>
  <si>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</si>
  <si>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</si>
  <si>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</si>
  <si>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</si>
  <si>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</si>
  <si>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</si>
  <si>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</si>
  <si>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</si>
  <si>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</si>
  <si>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</si>
  <si>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</si>
  <si>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</si>
  <si>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</si>
  <si>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</si>
  <si>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</si>
  <si>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</si>
  <si>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</si>
  <si>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</si>
  <si>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</si>
  <si>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</si>
  <si>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</si>
  <si>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</si>
  <si>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</si>
  <si>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</si>
  <si>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</si>
  <si>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</si>
  <si>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</si>
  <si>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</si>
  <si>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</si>
  <si>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</si>
  <si>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</si>
  <si>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</si>
  <si>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</si>
  <si>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</si>
  <si>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</si>
  <si>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</si>
  <si>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</si>
  <si>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</si>
  <si>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</si>
  <si>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</si>
  <si>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</si>
  <si>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</si>
  <si>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</si>
  <si>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</si>
  <si>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</si>
  <si>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</si>
  <si>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</si>
  <si>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</si>
  <si>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</si>
  <si>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</si>
  <si>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</si>
  <si>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</si>
  <si>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</si>
  <si>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</si>
  <si>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</si>
  <si>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</si>
  <si>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</si>
  <si>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</si>
  <si>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</si>
  <si>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</si>
  <si>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</si>
  <si>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</si>
  <si>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</si>
  <si>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</si>
  <si>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</si>
  <si>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</si>
  <si>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</si>
  <si>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</si>
  <si>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</si>
  <si>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</si>
  <si>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</si>
  <si>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</si>
  <si>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</si>
  <si>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</si>
  <si>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</si>
  <si>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</si>
  <si>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</si>
  <si>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</si>
  <si>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</si>
  <si>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</si>
  <si>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</si>
  <si>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</si>
  <si>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</si>
  <si>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</si>
  <si>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</si>
  <si>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</si>
  <si>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</si>
  <si>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</si>
  <si>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</si>
  <si>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</si>
  <si>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</si>
  <si>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</si>
  <si>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</si>
  <si>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</si>
  <si>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</si>
  <si>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</si>
  <si>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</si>
  <si>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</si>
  <si>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</si>
  <si>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</si>
  <si>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</si>
  <si>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</si>
  <si>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</si>
  <si>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</si>
  <si>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</si>
  <si>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</si>
  <si>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</si>
  <si>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</si>
  <si>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</si>
  <si>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</si>
  <si>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</si>
  <si>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</si>
  <si>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</si>
  <si>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</si>
  <si>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</si>
  <si>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</si>
  <si>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</si>
  <si>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</si>
  <si>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</si>
  <si>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</si>
  <si>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</si>
  <si>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</si>
  <si>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</si>
  <si>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</si>
  <si>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</si>
  <si>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</si>
  <si>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</si>
  <si>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</si>
  <si>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</si>
  <si>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</si>
  <si>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</si>
  <si>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</si>
  <si>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</si>
  <si>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</si>
  <si>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</si>
  <si>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</si>
  <si>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</si>
  <si>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</si>
  <si>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</si>
  <si>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</si>
  <si>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</si>
  <si>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</si>
  <si>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</si>
  <si>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</si>
  <si>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</si>
  <si>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</si>
  <si>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</si>
  <si>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</si>
  <si>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</si>
  <si>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</si>
  <si>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</si>
  <si>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</si>
  <si>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</si>
  <si>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</si>
  <si>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</si>
  <si>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</si>
  <si>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</si>
  <si>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</si>
  <si>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</si>
  <si>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</si>
  <si>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</si>
  <si>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</si>
  <si>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</si>
  <si>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</si>
  <si>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</si>
  <si>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</si>
  <si>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</si>
  <si>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</si>
  <si>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</si>
  <si>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</si>
  <si>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</si>
  <si>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</si>
  <si>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</si>
  <si>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</si>
  <si>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</si>
  <si>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</si>
  <si>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</si>
  <si>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</si>
  <si>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</si>
  <si>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</si>
  <si>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</si>
  <si>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</si>
  <si>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</si>
  <si>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</si>
  <si>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</si>
  <si>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</si>
  <si>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</si>
  <si>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</si>
  <si>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</si>
  <si>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</si>
  <si>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</si>
  <si>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</si>
  <si>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</si>
  <si>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</si>
  <si>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</si>
  <si>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</si>
  <si>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</si>
  <si>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</si>
  <si>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</si>
  <si>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</si>
  <si>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</si>
  <si>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</si>
  <si>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</si>
  <si>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</si>
  <si>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</si>
  <si>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</si>
  <si>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</si>
  <si>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</si>
  <si>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</si>
  <si>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</si>
  <si>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</si>
  <si>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</si>
  <si>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</si>
  <si>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</si>
  <si>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</si>
  <si>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</si>
  <si>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</si>
  <si>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</si>
  <si>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</si>
  <si>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</si>
  <si>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</si>
  <si>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</si>
  <si>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</si>
  <si>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</si>
  <si>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</si>
  <si>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</si>
  <si>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</si>
  <si>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</si>
  <si>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</si>
  <si>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</si>
  <si>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</si>
  <si>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</si>
  <si>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</si>
  <si>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</si>
  <si>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</si>
  <si>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</si>
  <si>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</si>
  <si>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</si>
  <si>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</si>
  <si>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</si>
  <si>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</si>
  <si>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</si>
  <si>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</si>
  <si>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</si>
  <si>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</si>
  <si>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</si>
  <si>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</si>
  <si>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</si>
  <si>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</si>
  <si>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</si>
  <si>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</si>
  <si>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</si>
  <si>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</si>
  <si>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</si>
  <si>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</si>
  <si>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</si>
  <si>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</si>
  <si>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</si>
  <si>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</si>
  <si>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</si>
  <si>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</si>
  <si>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</si>
  <si>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</si>
  <si>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</si>
  <si>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</si>
  <si>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</si>
  <si>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</si>
  <si>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</si>
  <si>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</si>
  <si>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</si>
  <si>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</si>
  <si>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</si>
  <si>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</si>
  <si>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</si>
  <si>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</si>
  <si>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</si>
  <si>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</si>
  <si>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</si>
  <si>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</si>
  <si>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</si>
  <si>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</si>
  <si>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</si>
  <si>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</si>
  <si>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</si>
  <si>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</si>
  <si>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</si>
  <si>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</si>
  <si>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</si>
  <si>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</si>
  <si>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</si>
  <si>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</si>
  <si>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</si>
  <si>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</si>
  <si>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</si>
  <si>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</si>
  <si>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</si>
  <si>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</si>
  <si>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</si>
  <si>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</si>
  <si>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</si>
  <si>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</si>
  <si>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</si>
  <si>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</si>
  <si>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</si>
  <si>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</si>
  <si>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</si>
  <si>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</si>
  <si>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</si>
  <si>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</si>
  <si>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</si>
  <si>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</si>
  <si>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</si>
  <si>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</si>
  <si>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</si>
  <si>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</si>
  <si>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</si>
  <si>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</si>
  <si>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</si>
  <si>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</si>
  <si>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</si>
  <si>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</si>
  <si>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</si>
  <si>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</si>
  <si>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</si>
  <si>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</si>
  <si>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</si>
  <si>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</si>
  <si>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</si>
  <si>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</si>
  <si>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</si>
  <si>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</si>
  <si>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</si>
  <si>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</si>
  <si>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</si>
  <si>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</si>
  <si>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</si>
  <si>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</si>
  <si>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</si>
  <si>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</si>
  <si>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</si>
  <si>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</si>
  <si>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</si>
  <si>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</si>
  <si>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</si>
  <si>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</si>
  <si>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</si>
  <si>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</si>
  <si>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</si>
  <si>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</si>
  <si>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</si>
  <si>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</si>
  <si>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</si>
  <si>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</si>
  <si>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</si>
  <si>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</si>
  <si>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</si>
  <si>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</si>
  <si>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</si>
  <si>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</si>
  <si>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</si>
  <si>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</si>
  <si>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</si>
  <si>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</si>
  <si>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</si>
  <si>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</si>
  <si>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</si>
  <si>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</si>
  <si>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</si>
  <si>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</si>
  <si>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</si>
  <si>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</si>
  <si>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</si>
  <si>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</si>
  <si>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</si>
  <si>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</si>
  <si>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</si>
  <si>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</si>
  <si>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</si>
  <si>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</si>
  <si>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</si>
  <si>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</si>
  <si>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</si>
  <si>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</si>
  <si>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</si>
  <si>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</si>
  <si>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</si>
  <si>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</si>
  <si>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</si>
  <si>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</si>
  <si>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</si>
  <si>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</si>
  <si>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</si>
  <si>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</si>
  <si>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</si>
  <si>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</si>
  <si>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</si>
  <si>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</si>
  <si>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</si>
  <si>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</si>
  <si>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</si>
  <si>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</si>
  <si>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</si>
  <si>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</si>
  <si>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</si>
  <si>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</si>
  <si>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</si>
  <si>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</si>
  <si>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</si>
  <si>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</si>
  <si>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</si>
  <si>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</si>
  <si>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</si>
  <si>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</si>
  <si>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</si>
  <si>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</si>
  <si>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</si>
  <si>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</si>
  <si>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</si>
  <si>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</si>
  <si>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</si>
  <si>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</si>
  <si>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</si>
  <si>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</si>
  <si>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</si>
  <si>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</si>
  <si>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</si>
  <si>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</si>
  <si>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</si>
  <si>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</si>
  <si>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</si>
  <si>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</si>
  <si>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</si>
  <si>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</si>
  <si>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</si>
  <si>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</si>
  <si>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</si>
  <si>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</si>
  <si>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</si>
  <si>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</si>
  <si>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</si>
  <si>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</si>
  <si>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</si>
  <si>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</si>
  <si>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</si>
  <si>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</si>
  <si>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</si>
  <si>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</si>
  <si>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</si>
  <si>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</si>
  <si>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</si>
  <si>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</si>
  <si>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</si>
  <si>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</si>
  <si>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</si>
  <si>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</si>
  <si>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</si>
  <si>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</si>
  <si>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</si>
  <si>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</si>
  <si>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</si>
  <si>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</si>
  <si>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</si>
  <si>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</si>
  <si>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</si>
  <si>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</si>
  <si>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</si>
  <si>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</si>
  <si>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</si>
  <si>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</si>
  <si>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</si>
  <si>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</si>
  <si>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</si>
  <si>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</si>
  <si>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</si>
  <si>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</si>
  <si>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</si>
  <si>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</si>
  <si>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</si>
  <si>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</si>
  <si>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</si>
  <si>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</si>
  <si>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</si>
  <si>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</si>
  <si>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</si>
  <si>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</si>
  <si>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</si>
  <si>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</si>
  <si>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</si>
  <si>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</si>
  <si>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</si>
  <si>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</si>
  <si>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</si>
  <si>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</si>
  <si>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</si>
  <si>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</si>
  <si>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</si>
  <si>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</si>
  <si>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</si>
  <si>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</si>
  <si>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</si>
  <si>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</si>
  <si>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</si>
  <si>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</si>
  <si>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</si>
  <si>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</si>
  <si>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</si>
  <si>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</si>
  <si>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</si>
  <si>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</si>
  <si>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</si>
  <si>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</si>
  <si>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</si>
  <si>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</si>
  <si>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</si>
  <si>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</si>
  <si>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</si>
  <si>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</si>
  <si>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</si>
  <si>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</si>
  <si>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</si>
  <si>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</si>
  <si>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</si>
  <si>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</si>
  <si>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</si>
  <si>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</si>
  <si>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</si>
  <si>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</si>
  <si>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</si>
  <si>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</si>
  <si>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</si>
  <si>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</si>
  <si>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</si>
  <si>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</si>
  <si>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</si>
  <si>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</si>
  <si>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</si>
  <si>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</si>
  <si>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</si>
  <si>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</si>
  <si>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</si>
  <si>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</si>
  <si>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</si>
  <si>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</si>
  <si>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</si>
  <si>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</si>
  <si>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</si>
  <si>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</si>
  <si>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</si>
  <si>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</si>
  <si>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</si>
  <si>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</si>
  <si>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</si>
  <si>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</si>
  <si>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</si>
  <si>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</si>
  <si>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</si>
  <si>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</si>
  <si>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</si>
  <si>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</si>
  <si>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</si>
  <si>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</si>
  <si>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</si>
  <si>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</si>
  <si>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</si>
  <si>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</si>
  <si>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</si>
  <si>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</si>
  <si>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</si>
  <si>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</si>
  <si>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</si>
  <si>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</si>
  <si>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</si>
  <si>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</si>
  <si>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</si>
  <si>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</si>
  <si>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</si>
  <si>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</si>
  <si>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</si>
  <si>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</si>
  <si>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</si>
  <si>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</si>
  <si>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</si>
  <si>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</si>
  <si>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</si>
  <si>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</si>
  <si>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</si>
  <si>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</si>
  <si>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</si>
  <si>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</si>
  <si>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</si>
  <si>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</si>
  <si>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</si>
  <si>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</si>
  <si>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</si>
  <si>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</si>
  <si>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</si>
  <si>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</si>
  <si>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</si>
  <si>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</si>
  <si>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</si>
  <si>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</si>
  <si>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</si>
  <si>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</si>
  <si>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</si>
  <si>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</si>
  <si>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</si>
  <si>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</si>
  <si>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</si>
  <si>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</si>
  <si>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</si>
  <si>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</si>
  <si>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</si>
  <si>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</si>
  <si>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</si>
  <si>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</si>
  <si>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</si>
  <si>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</si>
  <si>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</si>
  <si>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</si>
  <si>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</si>
  <si>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</si>
  <si>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</si>
  <si>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</si>
  <si>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</si>
  <si>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</si>
  <si>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</si>
  <si>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</si>
  <si>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</si>
  <si>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</si>
  <si>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</si>
  <si>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</si>
  <si>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</si>
  <si>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</si>
  <si>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</si>
  <si>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</si>
  <si>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</si>
  <si>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</si>
  <si>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</si>
  <si>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</si>
  <si>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</si>
  <si>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</si>
  <si>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</si>
  <si>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</si>
  <si>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</si>
  <si>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</si>
  <si>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</si>
  <si>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</si>
  <si>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</si>
  <si>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</si>
  <si>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</si>
  <si>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</si>
  <si>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</si>
  <si>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</si>
  <si>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</si>
  <si>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</si>
  <si>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</si>
  <si>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</si>
  <si>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</si>
  <si>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</si>
  <si>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</si>
  <si>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</si>
  <si>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</si>
  <si>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</si>
  <si>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</si>
  <si>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</si>
  <si>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</si>
  <si>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</si>
  <si>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</si>
  <si>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</si>
  <si>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</si>
  <si>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</si>
  <si>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</si>
  <si>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</si>
  <si>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</si>
  <si>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</si>
  <si>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</si>
  <si>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</si>
  <si>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</si>
  <si>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</si>
  <si>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</si>
  <si>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</si>
  <si>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</si>
  <si>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</si>
  <si>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</si>
  <si>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</si>
  <si>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</si>
  <si>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</si>
  <si>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</si>
  <si>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</si>
  <si>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</si>
  <si>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</si>
  <si>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</si>
  <si>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</si>
  <si>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</si>
  <si>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</si>
  <si>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</si>
  <si>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</si>
  <si>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</si>
  <si>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</si>
  <si>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</si>
  <si>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</si>
  <si>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</si>
  <si>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</si>
  <si>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</si>
  <si>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</si>
  <si>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</si>
  <si>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</si>
  <si>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</si>
  <si>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</si>
  <si>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</si>
  <si>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</si>
  <si>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</si>
  <si>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</si>
  <si>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</si>
  <si>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</si>
  <si>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</si>
  <si>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</si>
  <si>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</si>
  <si>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</si>
  <si>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</si>
  <si>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</si>
  <si>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</si>
  <si>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</si>
  <si>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</si>
  <si>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</si>
  <si>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</si>
  <si>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</si>
  <si>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</si>
  <si>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</si>
  <si>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</si>
  <si>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</si>
  <si>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</si>
  <si>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</si>
  <si>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</si>
  <si>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</si>
  <si>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</si>
  <si>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</si>
  <si>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</si>
  <si>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</si>
  <si>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</si>
  <si>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</si>
  <si>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</si>
  <si>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</si>
  <si>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</si>
  <si>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</si>
  <si>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</si>
  <si>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</si>
  <si>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</si>
  <si>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</si>
  <si>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</si>
  <si>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</si>
  <si>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</si>
  <si>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</si>
  <si>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</si>
  <si>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</si>
  <si>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</si>
  <si>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</si>
  <si>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</si>
  <si>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</si>
  <si>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</si>
  <si>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</si>
  <si>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</si>
  <si>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</si>
  <si>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</si>
  <si>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</si>
  <si>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</si>
  <si>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</si>
  <si>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</si>
  <si>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</si>
  <si>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</si>
  <si>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</si>
  <si>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</si>
  <si>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</si>
  <si>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</si>
  <si>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</si>
  <si>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</si>
  <si>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</si>
  <si>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</si>
  <si>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</si>
  <si>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</si>
  <si>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</si>
  <si>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</si>
  <si>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</si>
  <si>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</si>
  <si>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</si>
  <si>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</si>
  <si>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</si>
  <si>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</si>
  <si>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</si>
  <si>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</si>
  <si>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</si>
  <si>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</si>
  <si>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</si>
  <si>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</si>
  <si>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</si>
  <si>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</si>
  <si>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</si>
  <si>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</si>
  <si>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</si>
  <si>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</si>
  <si>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</si>
  <si>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</si>
  <si>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</si>
  <si>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</si>
  <si>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</si>
  <si>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</si>
  <si>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</si>
  <si>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</si>
  <si>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</si>
  <si>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</si>
  <si>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</si>
  <si>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</si>
  <si>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</si>
  <si>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</si>
  <si>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</si>
  <si>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</si>
  <si>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</si>
  <si>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</si>
  <si>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</si>
  <si>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</si>
  <si>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</si>
  <si>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</si>
  <si>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</si>
  <si>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</si>
  <si>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</si>
  <si>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</si>
  <si>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</si>
  <si>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</si>
  <si>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</si>
  <si>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</si>
  <si>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</si>
  <si>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</si>
  <si>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</si>
  <si>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</si>
  <si>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</si>
  <si>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</si>
  <si>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</si>
  <si>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</si>
  <si>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</si>
  <si>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</si>
  <si>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</si>
  <si>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</si>
  <si>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</si>
  <si>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</si>
  <si>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</si>
  <si>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</si>
  <si>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</si>
  <si>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</si>
  <si>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</si>
  <si>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</si>
  <si>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</si>
  <si>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</si>
  <si>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</si>
  <si>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</si>
  <si>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</si>
  <si>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</si>
  <si>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</si>
  <si>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</si>
  <si>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</si>
  <si>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</si>
  <si>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</si>
  <si>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</si>
  <si>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</si>
  <si>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</si>
  <si>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</si>
  <si>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</si>
  <si>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</si>
  <si>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</si>
  <si>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</si>
  <si>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</si>
  <si>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</si>
  <si>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</si>
  <si>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</si>
  <si>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</si>
  <si>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</si>
  <si>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</si>
  <si>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</si>
  <si>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</si>
  <si>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</si>
  <si>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</si>
  <si>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</si>
  <si>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</si>
  <si>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</si>
  <si>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</si>
  <si>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</si>
  <si>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</si>
  <si>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</si>
  <si>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</si>
  <si>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</si>
  <si>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</si>
  <si>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</si>
  <si>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</si>
  <si>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</si>
  <si>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</si>
  <si>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</si>
  <si>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</si>
  <si>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</si>
  <si>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</si>
  <si>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</si>
  <si>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</si>
  <si>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</si>
  <si>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</si>
  <si>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</si>
  <si>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</si>
  <si>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</si>
  <si>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</si>
  <si>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</si>
  <si>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</si>
  <si>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</si>
  <si>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</si>
  <si>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</si>
  <si>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</si>
  <si>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</si>
  <si>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</si>
  <si>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</si>
  <si>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</si>
  <si>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</si>
  <si>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</si>
  <si>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</si>
  <si>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</si>
  <si>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</si>
  <si>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</si>
  <si>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</si>
  <si>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</si>
  <si>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</si>
  <si>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</si>
  <si>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</si>
  <si>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</si>
  <si>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</si>
  <si>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</si>
  <si>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</si>
  <si>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</si>
  <si>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</si>
  <si>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</si>
  <si>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</si>
  <si>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</si>
  <si>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</si>
  <si>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</si>
  <si>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</si>
  <si>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</si>
  <si>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</si>
  <si>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</si>
  <si>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</si>
  <si>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</si>
  <si>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</si>
  <si>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</si>
  <si>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</si>
  <si>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</si>
  <si>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</si>
  <si>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</si>
  <si>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</si>
  <si>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</si>
  <si>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</si>
  <si>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</si>
  <si>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</si>
  <si>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</si>
  <si>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</si>
  <si>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</si>
  <si>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</si>
  <si>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</si>
  <si>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</si>
  <si>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</si>
  <si>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</si>
  <si>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</si>
  <si>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</si>
  <si>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</si>
  <si>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</si>
  <si>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</si>
  <si>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</si>
  <si>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</si>
  <si>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</si>
  <si>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</si>
  <si>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</si>
  <si>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</si>
  <si>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</si>
  <si>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</si>
  <si>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</si>
  <si>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</si>
  <si>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</si>
  <si>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</si>
  <si>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</si>
  <si>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</si>
  <si>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</si>
  <si>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</si>
  <si>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</si>
  <si>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</si>
  <si>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</si>
  <si>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</si>
  <si>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</si>
  <si>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</si>
  <si>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</si>
  <si>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</si>
  <si>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</si>
  <si>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</si>
  <si>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</si>
  <si>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</si>
  <si>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</si>
  <si>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</si>
  <si>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</si>
  <si>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</si>
  <si>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</si>
  <si>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</si>
  <si>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</si>
  <si>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</si>
  <si>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</si>
  <si>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</si>
  <si>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</si>
  <si>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</si>
  <si>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</si>
  <si>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</si>
  <si>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</si>
  <si>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</si>
  <si>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</si>
  <si>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</si>
  <si>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</si>
  <si>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</si>
  <si>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</si>
  <si>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</si>
  <si>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</si>
  <si>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</si>
  <si>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</si>
  <si>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</si>
  <si>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</si>
  <si>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</si>
  <si>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</si>
  <si>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</si>
  <si>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</si>
  <si>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</si>
  <si>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</si>
  <si>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</si>
  <si>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</si>
  <si>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</si>
  <si>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</si>
  <si>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</si>
  <si>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</si>
  <si>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</si>
  <si>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</si>
  <si>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</si>
  <si>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</si>
  <si>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</si>
  <si>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</si>
  <si>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</si>
  <si>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</si>
  <si>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</si>
  <si>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</si>
  <si>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</si>
  <si>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</si>
  <si>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</si>
  <si>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</si>
  <si>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</si>
  <si>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</si>
  <si>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</si>
  <si>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</si>
  <si>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</si>
  <si>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</si>
  <si>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</si>
  <si>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</si>
  <si>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</si>
  <si>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</si>
  <si>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</si>
  <si>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</si>
  <si>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</si>
  <si>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</si>
  <si>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</si>
  <si>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</si>
  <si>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</si>
  <si>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</si>
  <si>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</si>
  <si>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</si>
  <si>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</si>
  <si>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</si>
  <si>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</si>
  <si>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</si>
  <si>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</si>
  <si>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</si>
  <si>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</si>
  <si>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</si>
  <si>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</si>
  <si>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</si>
  <si>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</si>
  <si>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</si>
  <si>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</si>
  <si>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</si>
  <si>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</si>
  <si>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</si>
  <si>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</si>
  <si>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</si>
  <si>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</si>
  <si>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</si>
  <si>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</si>
  <si>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</si>
  <si>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</si>
  <si>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</si>
  <si>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</si>
  <si>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</si>
  <si>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</si>
  <si>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</si>
  <si>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</si>
  <si>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</si>
  <si>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</si>
  <si>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</si>
  <si>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</si>
  <si>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</si>
  <si>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</si>
  <si>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</si>
  <si>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</si>
  <si>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</si>
  <si>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</si>
  <si>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</si>
  <si>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</si>
  <si>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</si>
  <si>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</si>
  <si>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</si>
  <si>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</si>
  <si>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</si>
  <si>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</si>
  <si>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</si>
  <si>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</si>
  <si>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</si>
  <si>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</si>
  <si>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</si>
  <si>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</si>
  <si>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</si>
  <si>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</si>
  <si>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</si>
  <si>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</si>
  <si>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</si>
  <si>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</si>
  <si>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</si>
  <si>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</si>
  <si>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</si>
  <si>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</si>
  <si>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</si>
  <si>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</si>
  <si>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</si>
  <si>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</si>
  <si>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</si>
  <si>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</si>
  <si>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</si>
  <si>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</si>
  <si>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</si>
  <si>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</si>
  <si>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</si>
  <si>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</si>
  <si>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</si>
  <si>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</si>
  <si>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</si>
  <si>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</si>
  <si>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</si>
  <si>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</si>
  <si>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</si>
  <si>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</si>
  <si>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</si>
  <si>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</si>
  <si>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</si>
  <si>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</si>
  <si>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</si>
  <si>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</si>
  <si>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</si>
  <si>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</si>
  <si>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</si>
  <si>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</si>
  <si>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</si>
  <si>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</si>
  <si>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</si>
  <si>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</si>
  <si>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</si>
  <si>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</si>
  <si>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</si>
  <si>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</si>
  <si>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</si>
  <si>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</si>
  <si>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</si>
  <si>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</si>
  <si>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</si>
  <si>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</si>
  <si>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</si>
  <si>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</si>
  <si>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</si>
  <si>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</si>
  <si>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</si>
  <si>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</si>
  <si>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</si>
  <si>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</si>
  <si>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</si>
  <si>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</si>
  <si>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</si>
  <si>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</si>
  <si>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</si>
  <si>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</si>
  <si>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</si>
  <si>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</si>
  <si>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</si>
  <si>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</si>
  <si>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</si>
  <si>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</si>
  <si>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</si>
  <si>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</si>
  <si>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</si>
  <si>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</si>
  <si>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</si>
  <si>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</si>
  <si>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</si>
  <si>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</si>
  <si>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</si>
  <si>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</si>
  <si>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</si>
  <si>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</si>
  <si>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</si>
  <si>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</si>
  <si>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</si>
  <si>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</si>
  <si>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</si>
  <si>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</si>
  <si>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</si>
  <si>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</si>
  <si>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</si>
  <si>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</si>
  <si>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</si>
  <si>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</si>
  <si>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</si>
  <si>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</si>
  <si>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</si>
  <si>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</si>
  <si>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</si>
  <si>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</si>
  <si>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</si>
  <si>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</si>
  <si>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</si>
  <si>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</si>
  <si>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</si>
  <si>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</si>
  <si>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</si>
  <si>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</si>
  <si>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</si>
  <si>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</si>
  <si>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</si>
  <si>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</si>
  <si>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</si>
  <si>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</si>
  <si>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</si>
  <si>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</si>
  <si>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</si>
  <si>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</si>
  <si>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</si>
  <si>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</si>
  <si>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</si>
  <si>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</si>
  <si>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</si>
  <si>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</si>
  <si>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</si>
  <si>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</si>
  <si>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</si>
  <si>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</si>
  <si>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</si>
  <si>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</si>
  <si>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</si>
  <si>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</si>
  <si>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</si>
  <si>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</si>
  <si>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</si>
  <si>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</si>
  <si>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</si>
  <si>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</si>
  <si>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</si>
  <si>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</si>
  <si>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</si>
  <si>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</si>
  <si>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</si>
  <si>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</si>
  <si>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</si>
  <si>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</si>
  <si>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</si>
  <si>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</si>
  <si>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</si>
  <si>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</si>
  <si>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</si>
  <si>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</si>
  <si>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</si>
  <si>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</si>
  <si>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</si>
  <si>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</si>
  <si>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</si>
  <si>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</si>
  <si>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</si>
  <si>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</si>
  <si>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</si>
  <si>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</si>
  <si>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</si>
  <si>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</si>
  <si>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</si>
  <si>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</si>
  <si>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</si>
  <si>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</si>
  <si>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</si>
  <si>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</si>
  <si>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</si>
  <si>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</si>
  <si>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</si>
  <si>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</si>
  <si>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</si>
  <si>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</si>
  <si>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</si>
  <si>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</si>
  <si>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</si>
  <si>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</si>
  <si>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</si>
  <si>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</si>
  <si>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</si>
  <si>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</si>
  <si>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</si>
  <si>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</si>
  <si>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</si>
  <si>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</si>
  <si>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</si>
  <si>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</si>
  <si>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</si>
  <si>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</si>
  <si>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</si>
  <si>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</si>
  <si>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</si>
  <si>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</si>
  <si>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</si>
  <si>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</si>
  <si>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</si>
  <si>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</si>
  <si>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</si>
  <si>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</si>
  <si>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</si>
  <si>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</si>
  <si>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</si>
  <si>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</si>
  <si>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</si>
  <si>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</si>
  <si>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</si>
  <si>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</si>
  <si>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</si>
  <si>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</si>
  <si>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</si>
  <si>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</si>
  <si>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</si>
  <si>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</si>
  <si>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</si>
  <si>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</si>
  <si>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</si>
  <si>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</si>
  <si>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</si>
  <si>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</si>
  <si>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</si>
  <si>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</si>
  <si>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</si>
  <si>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</si>
  <si>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</si>
  <si>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</si>
  <si>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</si>
  <si>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</si>
  <si>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</si>
  <si>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</si>
  <si>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</si>
  <si>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</si>
  <si>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</si>
  <si>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</si>
  <si>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</si>
  <si>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</si>
  <si>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</si>
  <si>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</si>
  <si>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</si>
  <si>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</si>
  <si>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</si>
  <si>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</si>
  <si>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</si>
  <si>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</si>
  <si>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</si>
  <si>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</si>
  <si>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</si>
  <si>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</si>
  <si>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</si>
  <si>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</si>
  <si>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</si>
  <si>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</si>
  <si>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</si>
  <si>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</si>
  <si>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</si>
  <si>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</si>
  <si>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</si>
  <si>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</si>
  <si>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</si>
  <si>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</si>
  <si>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</si>
  <si>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</si>
  <si>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</si>
  <si>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</si>
  <si>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</si>
  <si>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</si>
  <si>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</si>
  <si>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</si>
  <si>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</si>
  <si>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</si>
  <si>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</si>
  <si>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</si>
  <si>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</si>
  <si>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</si>
  <si>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</si>
  <si>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</si>
  <si>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</si>
  <si>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</si>
  <si>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</si>
  <si>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</si>
  <si>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</si>
  <si>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</si>
  <si>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</si>
  <si>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</si>
  <si>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</si>
  <si>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</si>
  <si>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</si>
  <si>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</si>
  <si>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</si>
  <si>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</si>
  <si>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</si>
  <si>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</si>
  <si>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</si>
  <si>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</si>
  <si>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</si>
  <si>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</si>
  <si>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</si>
  <si>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</si>
  <si>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</si>
  <si>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</si>
  <si>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</si>
  <si>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</si>
  <si>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</si>
  <si>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</si>
  <si>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</si>
  <si>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</si>
  <si>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</si>
  <si>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</si>
  <si>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</si>
  <si>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</si>
  <si>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</si>
  <si>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</si>
  <si>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</si>
  <si>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</si>
  <si>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</si>
  <si>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</si>
  <si>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</si>
  <si>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</si>
  <si>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</si>
  <si>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</si>
  <si>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</si>
  <si>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</si>
  <si>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</si>
  <si>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</si>
  <si>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</si>
  <si>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</si>
  <si>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</si>
  <si>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</si>
  <si>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</si>
  <si>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</si>
  <si>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</si>
  <si>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</si>
  <si>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</si>
  <si>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</si>
  <si>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</si>
  <si>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</si>
  <si>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</si>
  <si>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</si>
  <si>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</si>
  <si>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</si>
  <si>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</si>
  <si>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</si>
  <si>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</si>
  <si>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</si>
  <si>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</si>
  <si>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</si>
  <si>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</si>
  <si>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</si>
  <si>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</si>
  <si>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</si>
  <si>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</si>
  <si>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</si>
  <si>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</si>
  <si>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</si>
  <si>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</si>
  <si>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</si>
  <si>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</si>
  <si>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</si>
  <si>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</si>
  <si>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</si>
  <si>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</si>
  <si>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</si>
  <si>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</si>
  <si>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</si>
  <si>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</si>
  <si>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</si>
  <si>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</si>
  <si>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</si>
  <si>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</si>
  <si>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</si>
  <si>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</si>
  <si>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</si>
  <si>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</si>
  <si>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</si>
  <si>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</si>
  <si>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</si>
  <si>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</si>
  <si>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</si>
  <si>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</si>
  <si>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</si>
  <si>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</si>
  <si>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</si>
  <si>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</si>
  <si>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</si>
  <si>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</si>
  <si>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</si>
  <si>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</si>
  <si>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</si>
  <si>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</si>
  <si>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</si>
  <si>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</si>
  <si>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</si>
  <si>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</si>
  <si>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</si>
  <si>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</si>
  <si>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</si>
  <si>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</si>
  <si>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</si>
  <si>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</si>
  <si>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</si>
  <si>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</si>
  <si>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</si>
  <si>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</si>
  <si>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</si>
  <si>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</si>
  <si>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</si>
  <si>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</si>
  <si>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</si>
  <si>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</si>
  <si>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</si>
  <si>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</si>
  <si>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</si>
  <si>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</si>
  <si>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</si>
  <si>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</si>
  <si>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</si>
  <si>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</si>
  <si>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</si>
  <si>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</si>
  <si>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</si>
  <si>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</si>
  <si>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</si>
  <si>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</si>
  <si>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</si>
  <si>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</si>
  <si>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</si>
  <si>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</si>
  <si>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</si>
  <si>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</si>
  <si>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</si>
  <si>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</si>
  <si>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</si>
  <si>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</si>
  <si>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</si>
  <si>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</si>
  <si>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</si>
  <si>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</si>
  <si>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</si>
  <si>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</si>
  <si>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</si>
  <si>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</si>
  <si>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</si>
  <si>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</si>
  <si>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</si>
  <si>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</si>
  <si>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</si>
  <si>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</si>
  <si>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</si>
  <si>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</si>
  <si>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</si>
  <si>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</si>
  <si>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</si>
  <si>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</si>
  <si>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</si>
  <si>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</si>
  <si>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</si>
  <si>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</si>
  <si>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</si>
  <si>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</si>
  <si>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</si>
  <si>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</si>
  <si>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</si>
  <si>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</si>
  <si>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</si>
  <si>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</si>
  <si>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</si>
  <si>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</si>
  <si>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</si>
  <si>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</si>
  <si>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</si>
  <si>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</si>
  <si>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</si>
  <si>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</si>
  <si>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</si>
  <si>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</si>
  <si>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</si>
  <si>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</si>
  <si>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</si>
  <si>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</si>
  <si>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</si>
  <si>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</si>
  <si>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</si>
  <si>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</si>
  <si>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</si>
  <si>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</si>
  <si>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</si>
  <si>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</si>
  <si>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</si>
  <si>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</si>
  <si>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</si>
  <si>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</si>
  <si>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</si>
  <si>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</si>
  <si>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</si>
  <si>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</si>
  <si>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</si>
  <si>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</si>
  <si>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</si>
  <si>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</si>
  <si>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</si>
  <si>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</si>
  <si>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</si>
  <si>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</si>
  <si>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</si>
  <si>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</si>
  <si>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</si>
  <si>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</si>
  <si>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</si>
  <si>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</si>
  <si>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</si>
  <si>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</si>
  <si>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</si>
  <si>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</si>
  <si>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</si>
  <si>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</si>
  <si>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</si>
  <si>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</si>
  <si>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</si>
  <si>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</si>
  <si>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</si>
  <si>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</si>
  <si>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</si>
  <si>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</si>
  <si>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</si>
  <si>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</si>
  <si>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</si>
  <si>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</si>
  <si>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</si>
  <si>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</si>
  <si>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</si>
  <si>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</si>
  <si>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</si>
  <si>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</si>
  <si>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</si>
  <si>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</si>
  <si>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</si>
  <si>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</si>
  <si>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</si>
  <si>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</si>
  <si>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</si>
  <si>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</si>
  <si>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</si>
  <si>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</si>
  <si>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</si>
  <si>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</si>
  <si>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</si>
  <si>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</si>
  <si>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</si>
  <si>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</si>
  <si>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</si>
  <si>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</si>
  <si>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</si>
  <si>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</si>
  <si>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</si>
  <si>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</si>
  <si>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</si>
  <si>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</si>
  <si>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</si>
  <si>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</si>
  <si>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</si>
  <si>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</si>
  <si>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</si>
  <si>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</si>
  <si>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</si>
  <si>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</si>
  <si>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</si>
  <si>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</si>
  <si>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</si>
  <si>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</si>
  <si>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</si>
  <si>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</si>
  <si>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</si>
  <si>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</si>
  <si>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</si>
  <si>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</si>
  <si>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</si>
  <si>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</si>
  <si>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</si>
  <si>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</si>
  <si>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</si>
  <si>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</si>
  <si>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</si>
  <si>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</si>
  <si>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</si>
  <si>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</si>
  <si>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</si>
  <si>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</si>
  <si>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</si>
  <si>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</si>
  <si>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</si>
  <si>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</si>
  <si>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</si>
  <si>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</si>
  <si>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</si>
  <si>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</si>
  <si>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</si>
  <si>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</si>
  <si>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</si>
  <si>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</si>
  <si>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</si>
  <si>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</si>
  <si>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</si>
  <si>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</si>
  <si>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</si>
  <si>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</si>
  <si>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</si>
  <si>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</si>
  <si>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</si>
  <si>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</si>
  <si>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</si>
  <si>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</si>
  <si>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</si>
  <si>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</si>
  <si>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</si>
  <si>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</si>
  <si>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</si>
  <si>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</si>
  <si>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</si>
  <si>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</si>
  <si>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</si>
  <si>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</si>
  <si>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</si>
  <si>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</si>
  <si>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</si>
  <si>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</si>
  <si>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</si>
  <si>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</si>
  <si>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</si>
  <si>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</si>
  <si>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</si>
  <si>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</si>
  <si>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</si>
  <si>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</si>
  <si>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</si>
  <si>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</si>
  <si>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</si>
  <si>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</si>
  <si>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</si>
  <si>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</si>
  <si>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</si>
  <si>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</si>
  <si>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</si>
  <si>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</si>
  <si>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</si>
  <si>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</si>
  <si>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</si>
  <si>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</si>
  <si>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</si>
  <si>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</si>
  <si>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</si>
  <si>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</si>
  <si>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</si>
  <si>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</si>
  <si>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</si>
  <si>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</si>
  <si>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</si>
  <si>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</si>
  <si>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</si>
  <si>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</si>
  <si>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</si>
  <si>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</si>
  <si>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</si>
  <si>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</si>
  <si>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</si>
  <si>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</si>
  <si>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</si>
  <si>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</si>
  <si>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</si>
  <si>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</si>
  <si>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</si>
  <si>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</si>
  <si>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</si>
  <si>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</si>
  <si>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</si>
  <si>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</si>
  <si>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</si>
  <si>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</si>
  <si>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</si>
  <si>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</si>
  <si>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</si>
  <si>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</si>
  <si>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</si>
  <si>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</si>
  <si>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</si>
  <si>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</si>
  <si>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</si>
  <si>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</si>
  <si>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</si>
  <si>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</si>
  <si>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</si>
  <si>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</si>
  <si>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</si>
  <si>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</si>
  <si>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</si>
  <si>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</si>
  <si>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</si>
  <si>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</si>
  <si>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</si>
  <si>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</si>
  <si>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</si>
  <si>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</si>
  <si>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</si>
  <si>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</si>
  <si>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</si>
  <si>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</si>
  <si>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</si>
  <si>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</si>
  <si>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</si>
  <si>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</si>
  <si>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</si>
  <si>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</si>
  <si>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</si>
  <si>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</si>
  <si>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</si>
  <si>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</si>
  <si>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</si>
  <si>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</si>
  <si>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</si>
  <si>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</si>
  <si>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</si>
  <si>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</si>
  <si>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</si>
  <si>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</si>
  <si>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</si>
  <si>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</si>
  <si>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</si>
  <si>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</si>
  <si>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</si>
  <si>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</si>
  <si>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</si>
  <si>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</si>
  <si>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</si>
  <si>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</si>
  <si>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</si>
  <si>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</si>
  <si>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</si>
  <si>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</si>
  <si>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</si>
  <si>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</si>
  <si>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</si>
  <si>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</si>
  <si>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</si>
  <si>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</si>
  <si>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</si>
  <si>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</si>
  <si>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</si>
  <si>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</si>
  <si>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</si>
  <si>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</si>
  <si>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</si>
  <si>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</si>
  <si>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</si>
  <si>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</si>
  <si>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</si>
  <si>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</si>
  <si>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</si>
  <si>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</si>
  <si>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</si>
  <si>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</si>
  <si>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</si>
  <si>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</si>
  <si>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</si>
  <si>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</si>
  <si>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</si>
  <si>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</si>
  <si>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</si>
  <si>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</si>
  <si>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</si>
  <si>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</si>
  <si>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</si>
  <si>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</si>
  <si>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</si>
  <si>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</si>
  <si>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</si>
  <si>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</si>
  <si>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</si>
  <si>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</si>
  <si>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</si>
  <si>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</si>
  <si>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</si>
  <si>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</si>
  <si>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</si>
  <si>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</si>
  <si>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</si>
  <si>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</si>
  <si>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</si>
  <si>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</si>
  <si>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</si>
  <si>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</si>
  <si>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</si>
  <si>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</si>
  <si>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</si>
  <si>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</si>
  <si>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</si>
  <si>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</si>
  <si>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</si>
  <si>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</si>
  <si>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</si>
  <si>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</si>
  <si>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</si>
  <si>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</si>
  <si>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</si>
  <si>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</si>
  <si>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</si>
  <si>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</si>
  <si>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</si>
  <si>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</si>
  <si>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</si>
  <si>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</si>
  <si>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</si>
  <si>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</si>
  <si>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</si>
  <si>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</si>
  <si>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</si>
  <si>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</si>
  <si>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</si>
  <si>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</si>
  <si>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</si>
  <si>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</si>
  <si>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</si>
  <si>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</si>
  <si>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</si>
  <si>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</si>
  <si>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</si>
  <si>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</si>
  <si>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</si>
  <si>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</si>
  <si>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</si>
  <si>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</si>
  <si>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</si>
  <si>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</si>
  <si>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</si>
  <si>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</si>
  <si>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</si>
  <si>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</si>
  <si>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</si>
  <si>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</si>
  <si>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</si>
  <si>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</si>
  <si>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</si>
  <si>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</si>
  <si>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</si>
  <si>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</si>
  <si>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</si>
  <si>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</si>
  <si>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</si>
  <si>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</si>
  <si>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</si>
  <si>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</si>
  <si>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</si>
  <si>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</si>
  <si>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</si>
  <si>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</si>
  <si>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</si>
  <si>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</si>
  <si>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</si>
  <si>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</si>
  <si>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</si>
  <si>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</si>
  <si>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</si>
  <si>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</si>
  <si>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</si>
  <si>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</si>
  <si>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</si>
  <si>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</si>
  <si>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</si>
  <si>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</si>
  <si>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</si>
  <si>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</si>
  <si>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</si>
  <si>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</si>
  <si>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</si>
  <si>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</si>
  <si>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</si>
  <si>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</si>
  <si>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</si>
  <si>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</si>
  <si>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</si>
  <si>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</si>
  <si>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</si>
  <si>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</si>
  <si>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</si>
  <si>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</si>
  <si>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</si>
  <si>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</si>
  <si>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</si>
  <si>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</si>
  <si>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</si>
  <si>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</si>
  <si>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</si>
  <si>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</si>
  <si>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</si>
  <si>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</si>
  <si>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</si>
  <si>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</si>
  <si>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</si>
  <si>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</si>
  <si>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</si>
  <si>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</si>
  <si>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</si>
  <si>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</si>
  <si>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</si>
  <si>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</si>
  <si>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</si>
  <si>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</si>
  <si>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</si>
  <si>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</si>
  <si>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</si>
  <si>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</si>
  <si>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</si>
  <si>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</si>
  <si>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</si>
  <si>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</si>
  <si>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</si>
  <si>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</si>
  <si>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</si>
  <si>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</si>
  <si>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</si>
  <si>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</si>
  <si>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</si>
  <si>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</si>
  <si>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</si>
  <si>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</si>
  <si>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</si>
  <si>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</si>
  <si>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</si>
  <si>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</si>
  <si>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</si>
  <si>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</si>
  <si>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</si>
  <si>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</si>
  <si>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</si>
  <si>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</si>
  <si>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</si>
  <si>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</si>
  <si>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</si>
  <si>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</si>
  <si>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</si>
  <si>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</si>
  <si>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</si>
  <si>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</si>
  <si>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</si>
  <si>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</si>
  <si>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</si>
  <si>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</si>
  <si>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</si>
  <si>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</si>
  <si>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</si>
  <si>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</si>
  <si>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</si>
  <si>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</si>
  <si>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</si>
  <si>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</si>
  <si>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</si>
  <si>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</si>
  <si>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</si>
  <si>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</si>
  <si>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</si>
  <si>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</si>
  <si>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</si>
  <si>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</si>
  <si>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</si>
  <si>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</si>
  <si>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</si>
  <si>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</si>
  <si>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</si>
  <si>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</si>
  <si>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</si>
  <si>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</si>
  <si>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</si>
  <si>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</si>
  <si>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</si>
  <si>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</si>
  <si>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</si>
  <si>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</si>
  <si>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</si>
  <si>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</si>
  <si>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</si>
  <si>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</si>
  <si>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</si>
  <si>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</si>
  <si>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</si>
  <si>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</si>
  <si>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</si>
  <si>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</si>
  <si>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</si>
  <si>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</si>
  <si>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</si>
  <si>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</si>
  <si>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</si>
  <si>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</si>
  <si>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</si>
  <si>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</si>
  <si>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</si>
  <si>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</si>
  <si>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</si>
  <si>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</si>
  <si>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</si>
  <si>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</si>
  <si>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</si>
  <si>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</si>
  <si>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</si>
  <si>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</si>
  <si>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</si>
  <si>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</si>
  <si>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</si>
  <si>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</si>
  <si>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</si>
  <si>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</si>
  <si>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</si>
  <si>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</si>
  <si>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</si>
  <si>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</si>
  <si>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</si>
  <si>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</si>
  <si>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</si>
  <si>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</si>
  <si>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</si>
  <si>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</si>
  <si>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</si>
  <si>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</si>
  <si>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</si>
  <si>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</si>
  <si>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</si>
  <si>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</si>
  <si>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</si>
  <si>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</si>
  <si>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</si>
  <si>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</si>
  <si>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</si>
  <si>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</si>
  <si>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</si>
  <si>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</si>
  <si>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</si>
  <si>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</si>
  <si>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</si>
  <si>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</si>
  <si>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</si>
  <si>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</si>
  <si>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</si>
  <si>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</si>
  <si>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</si>
  <si>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</si>
  <si>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</si>
  <si>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</si>
  <si>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</si>
  <si>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</si>
  <si>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</si>
  <si>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</si>
  <si>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</si>
  <si>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</si>
  <si>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</si>
  <si>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</si>
  <si>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</si>
  <si>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</si>
  <si>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</si>
  <si>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</si>
  <si>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</si>
  <si>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</si>
  <si>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</si>
  <si>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</si>
  <si>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</si>
  <si>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</si>
  <si>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</si>
  <si>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</si>
  <si>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</si>
  <si>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</si>
  <si>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</si>
  <si>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</si>
  <si>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</si>
  <si>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</si>
  <si>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</si>
  <si>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</si>
  <si>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</si>
  <si>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</si>
  <si>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</si>
  <si>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</si>
  <si>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</si>
  <si>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</si>
  <si>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</si>
  <si>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</si>
  <si>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</si>
  <si>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</si>
  <si>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</si>
  <si>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</si>
  <si>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</si>
  <si>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</si>
  <si>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</si>
  <si>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</si>
  <si>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</si>
  <si>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</si>
  <si>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</si>
  <si>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</si>
  <si>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</si>
  <si>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</si>
  <si>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</si>
  <si>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</si>
  <si>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</si>
  <si>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</si>
  <si>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</si>
  <si>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</si>
  <si>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</si>
  <si>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</si>
  <si>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</si>
  <si>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</si>
  <si>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</si>
  <si>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</si>
  <si>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</si>
  <si>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</si>
  <si>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</si>
  <si>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</si>
  <si>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</si>
  <si>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</si>
  <si>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</si>
  <si>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</si>
  <si>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</si>
  <si>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</si>
  <si>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</si>
  <si>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</si>
  <si>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</si>
  <si>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</si>
  <si>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</si>
  <si>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</si>
  <si>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</si>
  <si>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</si>
  <si>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</si>
  <si>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</si>
  <si>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</si>
  <si>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</si>
  <si>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</si>
  <si>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</si>
  <si>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</si>
  <si>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</si>
  <si>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</si>
  <si>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</si>
  <si>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</si>
  <si>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</si>
  <si>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</si>
  <si>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</si>
  <si>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</si>
  <si>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</si>
  <si>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</si>
  <si>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</si>
  <si>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</si>
  <si>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</si>
  <si>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</si>
  <si>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</si>
  <si>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</si>
  <si>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</si>
  <si>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</si>
  <si>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</si>
  <si>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</si>
  <si>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</si>
  <si>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</si>
  <si>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</si>
  <si>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</si>
  <si>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</si>
  <si>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</si>
  <si>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</si>
  <si>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</si>
  <si>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</si>
  <si>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</si>
  <si>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</si>
  <si>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</si>
  <si>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</si>
  <si>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</si>
  <si>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</si>
  <si>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</si>
  <si>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</si>
  <si>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</si>
  <si>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</si>
  <si>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</si>
  <si>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</si>
  <si>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</si>
  <si>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</si>
  <si>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</si>
  <si>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</si>
  <si>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</si>
  <si>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</si>
  <si>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</si>
  <si>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</si>
  <si>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</si>
  <si>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</si>
  <si>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</si>
  <si>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</si>
  <si>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</si>
  <si>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</si>
  <si>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</si>
  <si>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</si>
  <si>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</si>
  <si>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</si>
  <si>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</si>
  <si>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</si>
  <si>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</si>
  <si>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</si>
  <si>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</si>
  <si>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</si>
  <si>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</si>
  <si>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</si>
  <si>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</si>
  <si>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</si>
  <si>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</si>
  <si>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</si>
  <si>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</si>
  <si>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</si>
  <si>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</si>
  <si>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</si>
  <si>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</si>
  <si>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</si>
  <si>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</si>
  <si>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</si>
  <si>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</si>
  <si>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</si>
  <si>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</si>
  <si>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</si>
  <si>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</si>
  <si>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</si>
  <si>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</si>
  <si>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</si>
  <si>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</si>
  <si>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</si>
  <si>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</si>
  <si>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</si>
  <si>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</si>
  <si>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</si>
  <si>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</si>
  <si>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</si>
  <si>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</si>
  <si>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</si>
  <si>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</si>
  <si>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</si>
  <si>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</si>
  <si>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</si>
  <si>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</si>
  <si>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</si>
  <si>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</si>
  <si>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</si>
  <si>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</si>
  <si>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</si>
  <si>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</si>
  <si>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</si>
  <si>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</si>
  <si>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</si>
  <si>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</si>
  <si>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</si>
  <si>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</si>
  <si>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</si>
  <si>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</si>
  <si>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</si>
  <si>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</si>
  <si>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</si>
  <si>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</si>
  <si>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</si>
  <si>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</si>
  <si>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</si>
  <si>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</si>
  <si>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</si>
  <si>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</si>
  <si>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</si>
  <si>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</si>
  <si>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</si>
  <si>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</si>
  <si>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</si>
  <si>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</si>
  <si>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</si>
  <si>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</si>
  <si>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</si>
  <si>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</si>
  <si>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</si>
  <si>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</si>
  <si>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</si>
  <si>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</si>
  <si>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</si>
  <si>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</si>
  <si>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</si>
  <si>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</si>
  <si>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</si>
  <si>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</si>
  <si>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</si>
  <si>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</si>
  <si>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</si>
  <si>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</si>
  <si>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</si>
  <si>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</si>
  <si>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</si>
  <si>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</si>
  <si>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</si>
  <si>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</si>
  <si>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</si>
  <si>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</si>
  <si>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</si>
  <si>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</si>
  <si>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</si>
  <si>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</si>
  <si>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</si>
  <si>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</si>
  <si>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</si>
  <si>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</si>
  <si>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</si>
  <si>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</si>
  <si>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</si>
  <si>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</si>
  <si>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</si>
  <si>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</si>
  <si>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</si>
  <si>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</si>
  <si>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</si>
  <si>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</si>
  <si>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</si>
  <si>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</si>
  <si>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</si>
  <si>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</si>
  <si>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</si>
  <si>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</si>
  <si>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</si>
  <si>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</si>
  <si>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</si>
  <si>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</si>
  <si>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</si>
  <si>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</si>
  <si>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</si>
  <si>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</si>
  <si>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</si>
  <si>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</si>
  <si>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</si>
  <si>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</si>
  <si>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</si>
  <si>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</si>
  <si>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</si>
  <si>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</si>
  <si>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</si>
  <si>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</si>
  <si>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</si>
  <si>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</si>
  <si>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</si>
  <si>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</si>
  <si>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</si>
  <si>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</si>
  <si>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</si>
  <si>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</si>
  <si>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</si>
  <si>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</si>
  <si>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</si>
  <si>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</si>
  <si>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</si>
  <si>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</si>
  <si>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</si>
  <si>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</si>
  <si>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</si>
  <si>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</si>
  <si>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</si>
  <si>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</si>
  <si>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</si>
  <si>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</si>
  <si>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</si>
  <si>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</si>
  <si>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</si>
  <si>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</si>
  <si>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</si>
  <si>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</si>
  <si>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</si>
  <si>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</si>
  <si>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</si>
  <si>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</si>
  <si>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</si>
  <si>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</si>
  <si>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</si>
  <si>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</si>
  <si>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</si>
  <si>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</si>
  <si>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</si>
  <si>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</si>
  <si>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</si>
  <si>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</si>
  <si>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</si>
  <si>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</si>
  <si>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</si>
  <si>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</si>
  <si>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</si>
  <si>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</si>
  <si>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</si>
  <si>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</si>
  <si>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</si>
  <si>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</si>
  <si>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</si>
  <si>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</si>
  <si>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</si>
  <si>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</si>
  <si>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</si>
  <si>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</si>
  <si>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</si>
  <si>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</si>
  <si>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</si>
  <si>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</si>
  <si>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</si>
  <si>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</si>
  <si>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</si>
  <si>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</si>
  <si>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</si>
  <si>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</si>
  <si>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</si>
  <si>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</si>
  <si>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</si>
  <si>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</si>
  <si>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</si>
  <si>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</si>
  <si>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</si>
  <si>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</si>
  <si>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</si>
  <si>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</si>
  <si>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</si>
  <si>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</si>
  <si>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</si>
  <si>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</si>
  <si>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</si>
  <si>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</si>
  <si>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</si>
  <si>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</si>
  <si>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</si>
  <si>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</si>
  <si>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</si>
  <si>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</si>
  <si>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</si>
  <si>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</si>
  <si>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</si>
  <si>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</si>
  <si>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</si>
  <si>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</si>
  <si>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</si>
  <si>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</si>
  <si>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</si>
  <si>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</si>
  <si>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</si>
  <si>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</si>
  <si>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</si>
  <si>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</si>
  <si>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</si>
  <si>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</si>
  <si>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</si>
  <si>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</si>
  <si>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</si>
  <si>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</si>
  <si>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</si>
  <si>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</si>
  <si>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</si>
  <si>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</si>
  <si>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</si>
  <si>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</si>
  <si>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</si>
  <si>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</si>
  <si>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</si>
  <si>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</si>
  <si>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</si>
  <si>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</si>
  <si>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</si>
  <si>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</si>
  <si>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</si>
  <si>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</si>
  <si>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</si>
  <si>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</si>
  <si>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</si>
  <si>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</si>
  <si>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</si>
  <si>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</si>
  <si>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</si>
  <si>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</si>
  <si>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</si>
  <si>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</si>
  <si>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</si>
  <si>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</si>
  <si>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</si>
  <si>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</si>
  <si>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</si>
  <si>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</si>
  <si>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</si>
  <si>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</si>
  <si>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</si>
  <si>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</si>
  <si>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</si>
  <si>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</si>
  <si>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</si>
  <si>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</si>
  <si>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</si>
  <si>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</si>
  <si>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</si>
  <si>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</si>
  <si>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</si>
  <si>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</si>
  <si>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</si>
  <si>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</si>
  <si>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</si>
  <si>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</si>
  <si>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</si>
  <si>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</si>
  <si>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</si>
  <si>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</si>
  <si>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</si>
  <si>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</si>
  <si>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</si>
  <si>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</si>
  <si>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</si>
  <si>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</si>
  <si>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</si>
  <si>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</si>
  <si>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</si>
  <si>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</si>
  <si>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</si>
  <si>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</si>
  <si>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</si>
  <si>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</si>
  <si>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</si>
  <si>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</si>
  <si>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</si>
  <si>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</si>
  <si>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</si>
  <si>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</si>
  <si>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</si>
  <si>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</si>
  <si>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</si>
  <si>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</si>
  <si>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</si>
  <si>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</si>
  <si>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</si>
  <si>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</si>
  <si>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</si>
  <si>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</si>
  <si>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</si>
  <si>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</si>
  <si>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</si>
  <si>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</si>
  <si>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</si>
  <si>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</si>
  <si>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</si>
  <si>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</si>
  <si>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</si>
  <si>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</si>
  <si>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</si>
  <si>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</si>
  <si>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</si>
  <si>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</si>
  <si>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</si>
  <si>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</si>
  <si>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</si>
  <si>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</si>
  <si>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</si>
  <si>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</si>
  <si>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</si>
  <si>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</si>
  <si>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</si>
  <si>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</si>
  <si>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</si>
  <si>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</si>
  <si>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</si>
  <si>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</si>
  <si>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</si>
  <si>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</si>
  <si>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</si>
  <si>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</si>
  <si>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</si>
  <si>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</si>
  <si>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</si>
  <si>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</si>
  <si>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</si>
  <si>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</si>
  <si>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</si>
  <si>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</si>
  <si>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</si>
  <si>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</si>
  <si>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</si>
  <si>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</si>
  <si>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</si>
  <si>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</si>
  <si>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</si>
  <si>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</si>
  <si>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</si>
  <si>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</si>
  <si>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</si>
  <si>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</si>
  <si>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</si>
  <si>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</si>
  <si>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</si>
  <si>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</si>
  <si>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</si>
  <si>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</si>
  <si>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</si>
  <si>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</si>
  <si>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</si>
  <si>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</si>
  <si>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</si>
  <si>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</si>
  <si>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</si>
  <si>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</si>
  <si>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</si>
  <si>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</si>
  <si>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</si>
  <si>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</si>
  <si>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</si>
  <si>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</si>
  <si>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</si>
  <si>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</si>
  <si>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</si>
  <si>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</si>
  <si>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</si>
  <si>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</si>
  <si>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</si>
  <si>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</si>
  <si>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</si>
  <si>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</si>
  <si>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</si>
  <si>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</si>
  <si>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</si>
  <si>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</si>
  <si>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</si>
  <si>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</si>
  <si>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</si>
  <si>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</si>
  <si>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</si>
  <si>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</si>
  <si>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</si>
  <si>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</si>
  <si>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</si>
  <si>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</si>
  <si>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</si>
  <si>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</si>
  <si>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</si>
  <si>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</si>
  <si>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</si>
  <si>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</si>
  <si>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</si>
  <si>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</si>
  <si>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</si>
  <si>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</si>
  <si>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</si>
  <si>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</si>
  <si>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</si>
  <si>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</si>
  <si>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</si>
  <si>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</si>
  <si>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</si>
  <si>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</si>
  <si>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</si>
  <si>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</si>
  <si>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</si>
  <si>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</si>
  <si>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</si>
  <si>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</si>
  <si>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</si>
  <si>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</si>
  <si>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</si>
  <si>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</si>
  <si>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</si>
  <si>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</si>
  <si>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</si>
  <si>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</si>
  <si>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</si>
  <si>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</si>
  <si>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</si>
  <si>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</si>
  <si>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</si>
  <si>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</si>
  <si>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</si>
  <si>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</si>
  <si>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</si>
  <si>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</si>
  <si>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</si>
  <si>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</si>
  <si>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</si>
  <si>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</si>
  <si>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</si>
  <si>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</si>
  <si>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</si>
  <si>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</si>
  <si>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</si>
  <si>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</si>
  <si>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</si>
  <si>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</si>
  <si>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</si>
  <si>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</si>
  <si>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</si>
  <si>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</si>
  <si>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</si>
  <si>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</si>
  <si>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</si>
  <si>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</si>
  <si>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</si>
  <si>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</si>
  <si>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</si>
  <si>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</si>
  <si>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</si>
  <si>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</si>
  <si>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</si>
  <si>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</si>
  <si>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</si>
  <si>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</si>
  <si>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</si>
  <si>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</si>
  <si>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</si>
  <si>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</si>
  <si>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</si>
  <si>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</si>
  <si>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</si>
  <si>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</si>
  <si>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</si>
  <si>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</si>
  <si>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</si>
  <si>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</si>
  <si>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</si>
  <si>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</si>
  <si>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</si>
  <si>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</si>
  <si>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</si>
  <si>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</si>
  <si>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</si>
  <si>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</si>
  <si>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</si>
  <si>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</si>
  <si>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</si>
  <si>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</si>
  <si>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</si>
  <si>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</si>
  <si>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</si>
  <si>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</si>
  <si>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</si>
  <si>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</si>
  <si>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</si>
  <si>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</si>
  <si>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</si>
  <si>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</si>
  <si>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</si>
  <si>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</si>
  <si>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</si>
  <si>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</si>
  <si>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</si>
  <si>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</si>
  <si>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</si>
  <si>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</si>
  <si>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</si>
  <si>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</si>
  <si>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</si>
  <si>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</si>
  <si>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</si>
  <si>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</si>
  <si>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</si>
  <si>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</si>
  <si>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</si>
  <si>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</si>
  <si>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</si>
  <si>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</si>
  <si>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</si>
  <si>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</si>
  <si>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</si>
  <si>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</si>
  <si>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</si>
  <si>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</si>
  <si>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</si>
  <si>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</si>
  <si>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</si>
  <si>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</si>
  <si>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</si>
  <si>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</si>
  <si>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</si>
  <si>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</si>
  <si>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</si>
  <si>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</si>
  <si>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</si>
  <si>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</si>
  <si>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</si>
  <si>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</si>
  <si>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</si>
  <si>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</si>
  <si>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</si>
  <si>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</si>
  <si>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</si>
  <si>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</si>
  <si>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</si>
  <si>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</si>
  <si>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</si>
  <si>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</si>
  <si>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</si>
  <si>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</si>
  <si>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</si>
  <si>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</si>
  <si>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</si>
  <si>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</si>
  <si>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</si>
  <si>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</si>
  <si>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</si>
  <si>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</si>
  <si>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</si>
  <si>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</si>
  <si>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</si>
  <si>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</si>
  <si>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</si>
  <si>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</si>
  <si>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</si>
  <si>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</si>
  <si>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</si>
  <si>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</si>
  <si>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</si>
  <si>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</si>
  <si>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</si>
  <si>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</si>
  <si>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</si>
  <si>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</si>
  <si>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</si>
  <si>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</si>
  <si>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</si>
  <si>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</si>
  <si>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</si>
  <si>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</si>
  <si>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</si>
  <si>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</si>
  <si>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</si>
  <si>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</si>
  <si>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</si>
  <si>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</si>
  <si>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</si>
  <si>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</si>
  <si>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</si>
  <si>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</si>
  <si>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</si>
  <si>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</si>
  <si>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</si>
  <si>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</si>
  <si>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</si>
  <si>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</si>
  <si>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</si>
  <si>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</si>
  <si>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</si>
  <si>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</si>
  <si>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</si>
  <si>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</si>
  <si>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</si>
  <si>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</si>
  <si>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</si>
  <si>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</si>
  <si>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</si>
  <si>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</si>
  <si>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</si>
  <si>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</si>
  <si>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</si>
  <si>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</si>
  <si>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</si>
  <si>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</si>
  <si>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</si>
  <si>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</si>
  <si>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</si>
  <si>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</si>
  <si>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</si>
  <si>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</si>
  <si>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</si>
  <si>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</si>
  <si>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</si>
  <si>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</si>
  <si>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</si>
  <si>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</si>
  <si>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</si>
  <si>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</si>
  <si>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</si>
  <si>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</si>
  <si>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</si>
  <si>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</si>
  <si>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</si>
  <si>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</si>
  <si>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</si>
  <si>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</si>
  <si>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</si>
  <si>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</si>
  <si>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</si>
  <si>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</si>
  <si>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</si>
  <si>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</si>
  <si>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</si>
  <si>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</si>
  <si>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</si>
  <si>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</si>
  <si>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</si>
  <si>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</si>
  <si>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</si>
  <si>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</si>
  <si>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</si>
  <si>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</si>
  <si>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</si>
  <si>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</si>
  <si>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</si>
  <si>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</si>
  <si>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</si>
  <si>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</si>
  <si>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</si>
  <si>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</si>
  <si>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</si>
  <si>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</si>
  <si>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</si>
  <si>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</si>
  <si>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</si>
  <si>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</si>
  <si>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</si>
  <si>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</si>
  <si>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</si>
  <si>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</si>
  <si>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</si>
  <si>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</si>
  <si>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</si>
  <si>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</si>
  <si>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</si>
  <si>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</si>
  <si>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</si>
  <si>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</si>
  <si>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</si>
  <si>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</si>
  <si>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</si>
  <si>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</si>
  <si>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</si>
  <si>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</si>
  <si>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</si>
  <si>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</si>
  <si>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</si>
  <si>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</si>
  <si>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</si>
  <si>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</si>
  <si>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</si>
  <si>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</si>
  <si>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</si>
  <si>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</si>
  <si>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</si>
  <si>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</si>
  <si>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</si>
  <si>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</si>
  <si>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</si>
  <si>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</si>
  <si>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</si>
  <si>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</si>
  <si>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</si>
  <si>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</si>
  <si>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</si>
  <si>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</si>
  <si>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</si>
  <si>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</si>
  <si>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</si>
  <si>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</si>
  <si>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</si>
  <si>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</si>
  <si>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</si>
  <si>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</si>
  <si>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</si>
  <si>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</si>
  <si>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</si>
  <si>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</si>
  <si>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</si>
  <si>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</si>
  <si>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</si>
  <si>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</si>
  <si>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</si>
  <si>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</si>
  <si>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</si>
  <si>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</si>
  <si>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</si>
  <si>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</si>
  <si>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</si>
  <si>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</si>
  <si>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</si>
  <si>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</si>
  <si>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</si>
  <si>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</si>
  <si>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</si>
  <si>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</si>
  <si>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</si>
  <si>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</si>
  <si>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</si>
  <si>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</si>
  <si>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</si>
  <si>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</si>
  <si>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</si>
  <si>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</si>
  <si>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</si>
  <si>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</si>
  <si>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</si>
  <si>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</si>
  <si>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</si>
  <si>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</si>
  <si>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</si>
  <si>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</si>
  <si>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</si>
  <si>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</si>
  <si>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</si>
  <si>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</si>
  <si>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</si>
  <si>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</si>
  <si>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</si>
  <si>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</si>
  <si>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</si>
  <si>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</si>
  <si>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</si>
  <si>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</si>
  <si>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</si>
  <si>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</si>
  <si>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</si>
  <si>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</si>
  <si>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</si>
  <si>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</si>
  <si>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</si>
  <si>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</si>
  <si>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</si>
  <si>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</si>
  <si>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</si>
  <si>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</si>
  <si>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</si>
  <si>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</si>
  <si>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</si>
  <si>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</si>
  <si>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</si>
  <si>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</si>
  <si>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</si>
  <si>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</si>
  <si>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</si>
  <si>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</si>
  <si>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</si>
  <si>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</si>
  <si>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</si>
  <si>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</si>
  <si>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</si>
  <si>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</si>
  <si>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</si>
  <si>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</si>
  <si>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</si>
  <si>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</si>
  <si>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</si>
  <si>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</si>
  <si>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</si>
  <si>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</si>
  <si>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</si>
  <si>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</si>
  <si>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</si>
  <si>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</si>
  <si>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</si>
  <si>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</si>
  <si>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</si>
  <si>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</si>
  <si>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</si>
  <si>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</si>
  <si>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</si>
  <si>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</si>
  <si>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</si>
  <si>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</si>
  <si>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</si>
  <si>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</si>
  <si>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</si>
  <si>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</si>
  <si>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</si>
  <si>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</si>
  <si>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</si>
  <si>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</si>
  <si>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</si>
  <si>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</si>
  <si>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</si>
  <si>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</si>
  <si>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</si>
  <si>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</si>
  <si>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</si>
  <si>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</si>
  <si>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</si>
  <si>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</si>
  <si>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</si>
  <si>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</si>
  <si>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</si>
  <si>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</si>
  <si>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</si>
  <si>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</si>
  <si>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</si>
  <si>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</si>
  <si>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</si>
  <si>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</si>
  <si>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</si>
  <si>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</si>
  <si>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</si>
  <si>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</si>
  <si>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</si>
  <si>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</si>
  <si>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</si>
  <si>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</si>
  <si>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</si>
  <si>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</si>
  <si>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</si>
  <si>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</si>
  <si>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</si>
  <si>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</si>
  <si>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</si>
  <si>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</si>
  <si>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</si>
  <si>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</si>
  <si>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</si>
  <si>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</si>
  <si>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</si>
  <si>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</si>
  <si>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</si>
  <si>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</si>
  <si>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</si>
  <si>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</si>
  <si>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</si>
  <si>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</si>
  <si>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</si>
  <si>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</si>
  <si>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</si>
  <si>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</si>
  <si>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</si>
  <si>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</si>
  <si>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</si>
  <si>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</si>
  <si>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</si>
  <si>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</si>
  <si>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</si>
  <si>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</si>
  <si>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</si>
  <si>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</si>
  <si>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</si>
  <si>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</si>
  <si>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</si>
  <si>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</si>
  <si>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</si>
  <si>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</si>
  <si>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</si>
  <si>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</si>
  <si>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</si>
  <si>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</si>
  <si>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</si>
  <si>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</si>
  <si>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</si>
  <si>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</si>
  <si>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</si>
  <si>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</si>
  <si>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</si>
  <si>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</si>
  <si>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</si>
  <si>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</si>
  <si>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</si>
  <si>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</si>
  <si>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</si>
  <si>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</si>
  <si>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</si>
  <si>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</si>
  <si>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</si>
  <si>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</si>
  <si>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</si>
  <si>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</si>
  <si>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</si>
  <si>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</si>
  <si>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</si>
  <si>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</si>
  <si>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</si>
  <si>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</si>
  <si>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</si>
  <si>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</si>
  <si>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</si>
  <si>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</si>
  <si>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</si>
  <si>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</si>
  <si>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</si>
  <si>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</si>
  <si>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</si>
  <si>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</si>
  <si>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</si>
  <si>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</si>
  <si>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</si>
  <si>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</si>
  <si>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</si>
  <si>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</si>
  <si>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</si>
  <si>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</si>
  <si>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</si>
  <si>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</si>
  <si>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</si>
  <si>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</si>
  <si>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</si>
  <si>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</si>
  <si>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</si>
  <si>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</si>
  <si>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</si>
  <si>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</si>
  <si>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</si>
  <si>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</si>
  <si>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</si>
  <si>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</si>
  <si>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</si>
  <si>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</si>
  <si>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</si>
  <si>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</si>
  <si>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</si>
  <si>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</si>
  <si>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</si>
  <si>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</si>
  <si>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</si>
  <si>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</si>
  <si>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</si>
  <si>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</si>
  <si>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</si>
  <si>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</si>
  <si>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</si>
  <si>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</si>
  <si>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</si>
  <si>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</si>
  <si>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</si>
  <si>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</si>
  <si>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</si>
  <si>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</si>
  <si>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</si>
  <si>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</si>
  <si>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</si>
  <si>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</si>
  <si>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</si>
  <si>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</si>
  <si>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</si>
  <si>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</si>
  <si>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</si>
  <si>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</si>
  <si>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</si>
  <si>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</si>
  <si>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</si>
  <si>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</si>
  <si>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</si>
  <si>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</si>
  <si>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</si>
  <si>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</si>
  <si>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</si>
  <si>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</si>
  <si>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</si>
  <si>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</si>
  <si>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</si>
  <si>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</si>
  <si>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</si>
  <si>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</si>
  <si>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</si>
  <si>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</si>
  <si>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</si>
  <si>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</si>
  <si>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</si>
  <si>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</si>
  <si>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</si>
  <si>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</si>
  <si>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</si>
  <si>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</si>
  <si>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</si>
  <si>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</si>
  <si>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</si>
  <si>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</si>
  <si>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</si>
  <si>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</si>
  <si>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</si>
  <si>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</si>
  <si>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</si>
  <si>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</si>
  <si>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</si>
  <si>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</si>
  <si>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</si>
  <si>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</si>
  <si>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</si>
  <si>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</si>
  <si>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</si>
  <si>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</si>
  <si>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</si>
  <si>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</si>
  <si>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</si>
  <si>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</si>
  <si>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</si>
  <si>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</si>
  <si>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</si>
  <si>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</si>
  <si>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</si>
  <si>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</si>
  <si>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</si>
  <si>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</si>
  <si>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</si>
  <si>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</si>
  <si>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</si>
  <si>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</si>
  <si>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</si>
  <si>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</si>
  <si>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</si>
  <si>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</si>
  <si>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</si>
  <si>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</si>
  <si>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</si>
  <si>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</si>
  <si>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</si>
  <si>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</si>
  <si>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</si>
  <si>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</si>
  <si>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</si>
  <si>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</si>
  <si>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</si>
  <si>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</si>
  <si>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</si>
  <si>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</si>
  <si>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</si>
  <si>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</si>
  <si>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</si>
  <si>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</si>
  <si>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</si>
  <si>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</si>
  <si>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</si>
  <si>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</si>
  <si>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</si>
  <si>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</si>
  <si>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</si>
  <si>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</si>
  <si>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</si>
  <si>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</si>
  <si>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</si>
  <si>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</si>
  <si>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</si>
  <si>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</si>
  <si>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</si>
  <si>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</si>
  <si>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</si>
  <si>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</si>
  <si>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</si>
  <si>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</si>
  <si>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</si>
  <si>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</si>
  <si>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</si>
  <si>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</si>
  <si>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</si>
  <si>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</si>
  <si>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</si>
  <si>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</si>
  <si>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</si>
  <si>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</si>
  <si>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</si>
  <si>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</si>
  <si>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</si>
  <si>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</si>
  <si>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</si>
  <si>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</si>
  <si>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</si>
  <si>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</si>
  <si>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</si>
  <si>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</si>
  <si>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</si>
  <si>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</si>
  <si>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</si>
  <si>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</si>
  <si>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</si>
  <si>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</si>
  <si>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</si>
  <si>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</si>
  <si>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</si>
  <si>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</si>
  <si>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</si>
  <si>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</si>
  <si>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</si>
  <si>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</si>
  <si>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</si>
  <si>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</si>
  <si>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</si>
  <si>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</si>
  <si>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</si>
  <si>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</si>
  <si>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</si>
  <si>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</si>
  <si>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</si>
  <si>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</si>
  <si>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</si>
  <si>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</si>
  <si>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</si>
  <si>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</si>
  <si>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</si>
  <si>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</si>
  <si>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</si>
  <si>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</si>
  <si>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</si>
  <si>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</si>
  <si>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</si>
  <si>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</si>
  <si>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</si>
  <si>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</si>
  <si>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</si>
  <si>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</si>
  <si>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</si>
  <si>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</si>
  <si>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</si>
  <si>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</si>
  <si>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</si>
  <si>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</si>
  <si>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</si>
  <si>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</si>
  <si>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</si>
  <si>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</si>
  <si>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</si>
  <si>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</si>
  <si>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</si>
  <si>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</si>
  <si>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</si>
  <si>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</si>
  <si>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</si>
  <si>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</si>
  <si>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</si>
  <si>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</si>
  <si>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</si>
  <si>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</si>
  <si>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</si>
  <si>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</si>
  <si>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</si>
  <si>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</si>
  <si>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</si>
  <si>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</si>
  <si>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</si>
  <si>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</si>
  <si>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</si>
  <si>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</si>
  <si>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</si>
  <si>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</si>
  <si>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</si>
  <si>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</si>
  <si>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</si>
  <si>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</si>
  <si>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</si>
  <si>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</si>
  <si>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</si>
  <si>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</si>
  <si>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</si>
  <si>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</si>
  <si>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</si>
  <si>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</si>
  <si>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</si>
  <si>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</si>
  <si>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</si>
  <si>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</si>
  <si>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</si>
  <si>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</si>
  <si>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</si>
  <si>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</si>
  <si>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</si>
  <si>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</si>
  <si>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</si>
  <si>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</si>
  <si>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</si>
  <si>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</si>
  <si>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</si>
  <si>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</si>
  <si>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</si>
  <si>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</si>
  <si>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</si>
  <si>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</si>
  <si>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</si>
  <si>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</si>
  <si>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</si>
  <si>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</si>
  <si>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</si>
  <si>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</si>
  <si>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</si>
  <si>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</si>
  <si>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</si>
  <si>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</si>
  <si>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</si>
  <si>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</si>
  <si>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</si>
  <si>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</si>
  <si>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</si>
  <si>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</si>
  <si>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</si>
  <si>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</si>
  <si>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</si>
  <si>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</si>
  <si>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</si>
  <si>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</si>
  <si>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</si>
  <si>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</si>
  <si>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</si>
  <si>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</si>
  <si>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</si>
  <si>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</si>
  <si>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</si>
  <si>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</si>
  <si>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</si>
  <si>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</si>
  <si>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</si>
  <si>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</si>
  <si>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</si>
  <si>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</si>
  <si>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</si>
  <si>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</si>
  <si>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</si>
  <si>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</si>
  <si>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</si>
  <si>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</si>
  <si>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</si>
  <si>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</si>
  <si>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</si>
  <si>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</si>
  <si>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</si>
  <si>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</si>
  <si>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</si>
  <si>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</si>
  <si>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</si>
  <si>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</si>
  <si>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</si>
  <si>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</si>
  <si>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</si>
  <si>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</si>
  <si>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</si>
  <si>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</si>
  <si>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</si>
  <si>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</si>
  <si>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</si>
  <si>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</si>
  <si>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</si>
  <si>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</si>
  <si>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</si>
  <si>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</si>
  <si>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</si>
  <si>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</si>
  <si>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</si>
  <si>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</si>
  <si>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</si>
  <si>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</si>
  <si>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</si>
  <si>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</si>
  <si>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</si>
  <si>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</si>
  <si>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</si>
  <si>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</si>
  <si>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</si>
  <si>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</si>
  <si>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</si>
  <si>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</si>
  <si>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</si>
  <si>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</si>
  <si>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</si>
  <si>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</si>
  <si>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</si>
  <si>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</si>
  <si>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</si>
  <si>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</si>
  <si>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</si>
  <si>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</si>
  <si>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</si>
  <si>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</si>
  <si>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</si>
  <si>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</si>
  <si>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</si>
  <si>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</si>
  <si>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</si>
  <si>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</si>
  <si>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</si>
  <si>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</si>
  <si>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</si>
  <si>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</si>
  <si>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</si>
  <si>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</si>
  <si>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</si>
  <si>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</si>
  <si>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</si>
  <si>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</si>
  <si>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</si>
  <si>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</si>
  <si>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</si>
  <si>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</si>
  <si>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</si>
  <si>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</si>
  <si>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</si>
  <si>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</si>
  <si>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</si>
  <si>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</si>
  <si>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</si>
  <si>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</si>
  <si>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</si>
  <si>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</si>
  <si>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</si>
  <si>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</si>
  <si>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</si>
  <si>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</si>
  <si>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</si>
  <si>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</si>
  <si>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</si>
  <si>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</si>
  <si>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</si>
  <si>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</si>
  <si>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</si>
  <si>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</si>
  <si>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</si>
  <si>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</si>
  <si>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</si>
  <si>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</si>
  <si>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</si>
  <si>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</si>
  <si>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</si>
  <si>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</si>
  <si>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</si>
  <si>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</si>
  <si>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</si>
  <si>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</si>
  <si>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</si>
  <si>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</si>
  <si>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</si>
  <si>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</si>
  <si>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</si>
  <si>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</si>
  <si>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</si>
  <si>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</si>
  <si>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</si>
  <si>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</si>
  <si>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</si>
  <si>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</si>
  <si>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</si>
  <si>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</si>
  <si>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</si>
  <si>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</si>
  <si>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</si>
  <si>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</si>
  <si>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</si>
  <si>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</si>
  <si>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</si>
  <si>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</si>
  <si>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</si>
  <si>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</si>
  <si>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</si>
  <si>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</si>
  <si>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</si>
  <si>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</si>
  <si>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</si>
  <si>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</si>
  <si>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</si>
  <si>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</si>
  <si>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</si>
  <si>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</si>
  <si>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</si>
  <si>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</si>
  <si>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</si>
  <si>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</si>
  <si>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</si>
  <si>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</si>
  <si>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</si>
  <si>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</si>
  <si>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</si>
  <si>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</si>
  <si>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</si>
  <si>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</si>
  <si>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</si>
  <si>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</si>
  <si>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</si>
  <si>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</si>
  <si>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</si>
  <si>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</si>
  <si>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</si>
  <si>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</si>
  <si>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</si>
  <si>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</si>
  <si>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</si>
  <si>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</si>
  <si>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</si>
  <si>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</si>
  <si>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</si>
  <si>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</si>
  <si>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</si>
  <si>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</si>
  <si>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</si>
  <si>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</si>
  <si>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</si>
  <si>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</si>
  <si>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</si>
  <si>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</si>
  <si>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</si>
  <si>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</si>
  <si>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</si>
  <si>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</si>
  <si>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</si>
  <si>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</si>
  <si>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</si>
  <si>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</si>
  <si>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</si>
  <si>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</si>
  <si>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</si>
  <si>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</si>
  <si>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</si>
  <si>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</si>
  <si>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</si>
  <si>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</si>
  <si>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</si>
  <si>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</si>
  <si>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</si>
  <si>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</si>
  <si>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</si>
  <si>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</si>
  <si>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</si>
  <si>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</si>
  <si>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</si>
  <si>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</si>
  <si>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</si>
  <si>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</si>
  <si>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</si>
  <si>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</si>
  <si>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</si>
  <si>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</si>
  <si>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</si>
  <si>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</si>
  <si>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</si>
  <si>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</si>
  <si>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</si>
  <si>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</si>
  <si>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</si>
  <si>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</si>
  <si>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</si>
  <si>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</si>
  <si>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</si>
  <si>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</si>
  <si>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</si>
  <si>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</si>
  <si>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</si>
  <si>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</si>
  <si>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</si>
  <si>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</si>
  <si>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</si>
  <si>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</si>
  <si>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</si>
  <si>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</si>
  <si>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</si>
  <si>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</si>
  <si>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</si>
  <si>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</si>
  <si>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</si>
  <si>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</si>
  <si>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</si>
  <si>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</si>
  <si>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</si>
  <si>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</si>
  <si>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</si>
  <si>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</si>
  <si>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</si>
  <si>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</si>
  <si>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</si>
  <si>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</si>
  <si>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</si>
  <si>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</si>
  <si>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</si>
  <si>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</si>
  <si>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</si>
  <si>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</si>
  <si>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</si>
  <si>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</si>
  <si>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</si>
  <si>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</si>
  <si>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</si>
  <si>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</si>
  <si>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</si>
  <si>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</si>
  <si>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</si>
  <si>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</si>
  <si>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</si>
  <si>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</si>
  <si>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</si>
  <si>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</si>
  <si>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</si>
  <si>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</si>
  <si>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</si>
  <si>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</si>
  <si>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</si>
  <si>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</si>
  <si>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</si>
  <si>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</si>
  <si>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</si>
  <si>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</si>
  <si>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</si>
  <si>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</si>
  <si>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</si>
  <si>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</si>
  <si>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</si>
  <si>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</si>
  <si>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</si>
  <si>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</si>
  <si>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</si>
  <si>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</si>
  <si>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</si>
  <si>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</si>
  <si>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</si>
  <si>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</si>
  <si>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</si>
  <si>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</si>
  <si>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</si>
  <si>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</si>
  <si>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</si>
  <si>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</si>
  <si>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</si>
  <si>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</si>
  <si>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</si>
  <si>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</si>
  <si>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</si>
  <si>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</si>
  <si>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</si>
  <si>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</si>
  <si>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</si>
  <si>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</si>
  <si>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</si>
  <si>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</si>
  <si>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</si>
  <si>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</si>
  <si>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</si>
  <si>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</si>
  <si>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</si>
  <si>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</si>
  <si>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</si>
  <si>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</si>
  <si>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</si>
  <si>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</si>
  <si>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</si>
  <si>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</si>
  <si>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</si>
  <si>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</si>
  <si>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</si>
  <si>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</si>
  <si>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</si>
  <si>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</si>
  <si>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</si>
  <si>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</si>
  <si>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</si>
  <si>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</si>
  <si>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</si>
  <si>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</si>
  <si>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</si>
  <si>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</si>
  <si>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</si>
  <si>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</si>
  <si>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</si>
  <si>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</si>
  <si>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</si>
  <si>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</si>
  <si>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</si>
  <si>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</si>
  <si>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</si>
  <si>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</si>
  <si>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</si>
  <si>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</si>
  <si>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</si>
  <si>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</si>
  <si>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</si>
  <si>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</si>
  <si>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</si>
  <si>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</si>
  <si>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</si>
  <si>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</si>
  <si>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</si>
  <si>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</si>
  <si>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</si>
  <si>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</si>
  <si>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</si>
  <si>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</si>
  <si>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</si>
  <si>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</si>
  <si>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</si>
  <si>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</si>
  <si>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</si>
  <si>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</si>
  <si>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</si>
  <si>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</si>
  <si>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</si>
  <si>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</si>
  <si>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</si>
  <si>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</si>
  <si>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</si>
  <si>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</si>
  <si>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</si>
  <si>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</si>
  <si>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</si>
  <si>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</si>
  <si>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</si>
  <si>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</si>
  <si>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</si>
  <si>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</si>
  <si>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</si>
  <si>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</si>
  <si>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</si>
  <si>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</si>
  <si>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</si>
  <si>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</si>
  <si>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</si>
  <si>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</si>
  <si>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</si>
  <si>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</si>
  <si>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</si>
  <si>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</si>
  <si>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</si>
  <si>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</si>
  <si>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</si>
  <si>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</si>
  <si>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</si>
  <si>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</si>
  <si>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</si>
  <si>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</si>
  <si>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</si>
  <si>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</si>
  <si>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</si>
  <si>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</si>
  <si>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</si>
  <si>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</si>
  <si>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</si>
  <si>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</si>
  <si>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</si>
  <si>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</si>
  <si>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</si>
  <si>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</si>
  <si>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</si>
  <si>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</si>
  <si>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</si>
  <si>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</si>
  <si>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</si>
  <si>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</si>
  <si>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</si>
  <si>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</si>
  <si>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</si>
  <si>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</si>
  <si>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</si>
  <si>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</si>
  <si>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</si>
  <si>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</si>
  <si>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</si>
  <si>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</si>
  <si>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</si>
  <si>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</si>
  <si>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</si>
  <si>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</si>
  <si>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</si>
  <si>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</si>
  <si>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</si>
  <si>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</si>
  <si>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</si>
  <si>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</si>
  <si>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</si>
  <si>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</si>
  <si>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</si>
  <si>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</si>
  <si>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</si>
  <si>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</si>
  <si>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</si>
  <si>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</si>
  <si>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</si>
  <si>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</si>
  <si>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</si>
  <si>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</si>
  <si>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</si>
  <si>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</si>
  <si>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</si>
  <si>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</si>
  <si>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</si>
  <si>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</si>
  <si>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</si>
  <si>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</si>
  <si>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</si>
  <si>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</si>
  <si>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</si>
  <si>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</si>
  <si>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</si>
  <si>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</si>
  <si>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</si>
  <si>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</si>
  <si>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</si>
  <si>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</si>
  <si>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</si>
  <si>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</si>
  <si>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</si>
  <si>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</si>
  <si>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</si>
  <si>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</si>
  <si>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</si>
  <si>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</si>
  <si>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</si>
  <si>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</si>
  <si>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</si>
  <si>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</si>
  <si>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</si>
  <si>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</si>
  <si>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</si>
  <si>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</si>
  <si>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</si>
  <si>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</si>
  <si>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</si>
  <si>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</si>
  <si>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</si>
  <si>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</si>
  <si>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</si>
  <si>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</si>
  <si>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</si>
  <si>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</si>
  <si>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</si>
  <si>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</si>
  <si>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</si>
  <si>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</si>
  <si>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</si>
  <si>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</si>
  <si>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</si>
  <si>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</si>
  <si>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</si>
  <si>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</si>
  <si>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</si>
  <si>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</si>
  <si>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</si>
  <si>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</si>
  <si>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</si>
  <si>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</si>
  <si>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</si>
  <si>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</si>
  <si>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</si>
  <si>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</si>
  <si>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</si>
  <si>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</si>
  <si>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</si>
  <si>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</si>
  <si>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</si>
  <si>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</si>
  <si>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</si>
  <si>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</si>
  <si>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</si>
  <si>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</si>
  <si>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</si>
  <si>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</si>
  <si>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</si>
  <si>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</si>
  <si>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</si>
  <si>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</si>
  <si>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</si>
  <si>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</si>
  <si>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</si>
  <si>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</si>
  <si>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</si>
  <si>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</si>
  <si>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</si>
  <si>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</si>
  <si>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</si>
  <si>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</si>
  <si>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</si>
  <si>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</si>
  <si>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</si>
  <si>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</si>
  <si>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</si>
  <si>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</si>
  <si>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</si>
  <si>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</si>
  <si>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</si>
  <si>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</si>
  <si>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</si>
  <si>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</si>
  <si>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</si>
  <si>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</si>
  <si>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</si>
  <si>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</si>
  <si>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</si>
  <si>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</si>
  <si>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</si>
  <si>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</si>
  <si>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</si>
  <si>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</si>
  <si>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</si>
  <si>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</si>
  <si>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</si>
  <si>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</si>
  <si>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</si>
  <si>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</si>
  <si>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</si>
  <si>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</si>
  <si>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</si>
  <si>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</si>
  <si>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</si>
  <si>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</si>
  <si>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</si>
  <si>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</si>
  <si>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</si>
  <si>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</si>
  <si>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</si>
  <si>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</si>
  <si>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</si>
  <si>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</si>
  <si>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</si>
  <si>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</si>
  <si>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</si>
  <si>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</si>
  <si>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</si>
  <si>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</si>
  <si>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</si>
  <si>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</si>
  <si>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</si>
  <si>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</si>
  <si>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</si>
  <si>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</si>
  <si>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</si>
  <si>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</si>
  <si>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</si>
  <si>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</si>
  <si>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</si>
  <si>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</si>
  <si>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</si>
  <si>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</si>
  <si>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</si>
  <si>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</si>
  <si>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</si>
  <si>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</si>
  <si>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</si>
  <si>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</si>
  <si>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</si>
  <si>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</si>
  <si>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</si>
  <si>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</si>
  <si>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</si>
  <si>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</si>
  <si>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</si>
  <si>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</si>
  <si>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</si>
  <si>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</si>
  <si>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</si>
  <si>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</si>
  <si>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</si>
  <si>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</si>
  <si>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</si>
  <si>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</si>
  <si>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</si>
  <si>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</si>
  <si>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</si>
  <si>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</si>
  <si>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</si>
  <si>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</si>
  <si>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</si>
  <si>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</si>
  <si>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</si>
  <si>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</si>
  <si>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</si>
  <si>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</si>
  <si>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</si>
  <si>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</si>
  <si>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</si>
  <si>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</si>
  <si>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</si>
  <si>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</si>
  <si>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</si>
  <si>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</si>
  <si>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</si>
  <si>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</si>
  <si>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</si>
  <si>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</si>
  <si>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</si>
  <si>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</si>
  <si>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</si>
  <si>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</si>
  <si>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</si>
  <si>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</si>
  <si>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</si>
  <si>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</si>
  <si>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</si>
  <si>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</si>
  <si>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</si>
  <si>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</si>
  <si>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</si>
  <si>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</si>
  <si>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</si>
  <si>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</si>
  <si>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</si>
  <si>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</si>
  <si>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</si>
  <si>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</si>
  <si>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</si>
  <si>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</si>
  <si>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</si>
  <si>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</si>
  <si>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</si>
  <si>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</si>
  <si>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</si>
  <si>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</si>
  <si>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</si>
  <si>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</si>
  <si>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</si>
  <si>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</si>
  <si>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</si>
  <si>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</si>
  <si>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</si>
  <si>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</si>
  <si>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</si>
  <si>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</si>
  <si>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</si>
  <si>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</si>
  <si>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</si>
  <si>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</si>
  <si>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</si>
  <si>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</si>
  <si>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</si>
  <si>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</si>
  <si>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</si>
  <si>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</si>
  <si>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</si>
  <si>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</si>
  <si>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</si>
  <si>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</si>
  <si>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</si>
  <si>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</si>
  <si>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</si>
  <si>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</si>
  <si>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</si>
  <si>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</si>
  <si>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</si>
  <si>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</si>
  <si>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</si>
  <si>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</si>
  <si>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</si>
  <si>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</si>
  <si>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</si>
  <si>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</si>
  <si>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</si>
  <si>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</si>
  <si>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</si>
  <si>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</si>
  <si>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</si>
  <si>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</si>
  <si>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</si>
  <si>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</si>
  <si>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</si>
  <si>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</si>
  <si>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</si>
  <si>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</si>
  <si>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</si>
  <si>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</si>
  <si>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</si>
  <si>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</si>
  <si>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</si>
  <si>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</si>
  <si>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</si>
  <si>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</si>
  <si>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</si>
  <si>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</si>
  <si>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</si>
  <si>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</si>
  <si>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</si>
  <si>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</si>
  <si>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</si>
  <si>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</si>
  <si>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</si>
  <si>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</si>
  <si>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</si>
  <si>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</si>
  <si>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</si>
  <si>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</si>
  <si>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</si>
  <si>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</si>
  <si>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</si>
  <si>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</si>
  <si>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</si>
  <si>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</si>
  <si>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</si>
  <si>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</si>
  <si>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</si>
  <si>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</si>
  <si>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</si>
  <si>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</si>
  <si>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</si>
  <si>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</si>
  <si>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</si>
  <si>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</si>
  <si>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</si>
  <si>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</si>
  <si>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</si>
  <si>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</si>
  <si>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</si>
  <si>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</si>
  <si>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</si>
  <si>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</si>
  <si>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</si>
  <si>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</si>
  <si>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</si>
  <si>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</si>
  <si>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</si>
  <si>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</si>
  <si>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</si>
  <si>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</si>
  <si>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</si>
  <si>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</si>
  <si>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</si>
  <si>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</si>
  <si>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</si>
  <si>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</si>
  <si>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</si>
  <si>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</si>
  <si>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</si>
  <si>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</si>
  <si>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</si>
  <si>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</si>
  <si>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</si>
  <si>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</si>
  <si>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</si>
  <si>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</si>
  <si>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</si>
  <si>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</si>
  <si>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</si>
  <si>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</si>
  <si>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</si>
  <si>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</si>
  <si>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</si>
  <si>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</si>
  <si>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</si>
  <si>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</si>
  <si>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</si>
  <si>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</si>
  <si>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</si>
  <si>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</si>
  <si>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</si>
  <si>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</si>
  <si>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</si>
  <si>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</si>
  <si>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</si>
  <si>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</si>
  <si>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</si>
  <si>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</si>
  <si>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</si>
  <si>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</si>
  <si>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</si>
  <si>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</si>
  <si>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</si>
  <si>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</si>
  <si>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</si>
  <si>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</si>
  <si>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</si>
  <si>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</si>
  <si>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</si>
  <si>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</si>
  <si>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</si>
  <si>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</si>
  <si>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</si>
  <si>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</si>
  <si>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</si>
  <si>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</si>
  <si>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</si>
  <si>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</si>
  <si>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</si>
  <si>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</si>
  <si>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</si>
  <si>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</si>
  <si>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</si>
  <si>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</si>
  <si>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</si>
  <si>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</si>
  <si>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</si>
  <si>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</si>
  <si>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</si>
  <si>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</si>
  <si>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</si>
  <si>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</si>
  <si>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</si>
  <si>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</si>
  <si>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</si>
  <si>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</si>
  <si>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</si>
  <si>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</si>
  <si>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</si>
  <si>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</si>
  <si>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</si>
  <si>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</si>
  <si>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</si>
  <si>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</si>
  <si>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</si>
  <si>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</si>
  <si>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</si>
  <si>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</si>
  <si>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</si>
  <si>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</si>
  <si>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</si>
  <si>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</si>
  <si>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</si>
  <si>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</si>
  <si>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</si>
  <si>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</si>
  <si>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</si>
  <si>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</si>
  <si>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</si>
  <si>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</si>
  <si>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</si>
  <si>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</si>
  <si>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</si>
  <si>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</si>
  <si>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</si>
  <si>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</si>
  <si>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</si>
  <si>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</si>
  <si>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</si>
  <si>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</si>
  <si>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</si>
  <si>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</si>
  <si>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</si>
  <si>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</si>
  <si>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</si>
  <si>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</si>
  <si>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</si>
  <si>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</si>
  <si>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</si>
  <si>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</si>
  <si>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</si>
  <si>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</si>
  <si>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</si>
  <si>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</si>
  <si>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</si>
  <si>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</si>
  <si>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</si>
  <si>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</si>
  <si>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</si>
  <si>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</si>
  <si>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</si>
  <si>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</si>
  <si>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</si>
  <si>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</si>
  <si>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</si>
  <si>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</si>
  <si>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</si>
  <si>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</si>
  <si>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</si>
  <si>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</si>
  <si>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</si>
  <si>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</si>
  <si>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</si>
  <si>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</si>
  <si>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</si>
  <si>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</si>
  <si>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</si>
  <si>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</si>
  <si>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</si>
  <si>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</si>
  <si>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</si>
  <si>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</si>
  <si>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</si>
  <si>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</si>
  <si>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</si>
  <si>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</si>
  <si>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</si>
  <si>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</si>
  <si>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</si>
  <si>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</si>
  <si>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</si>
  <si>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</si>
  <si>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</si>
  <si>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</si>
  <si>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</si>
  <si>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</si>
  <si>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</si>
  <si>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</si>
  <si>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</si>
  <si>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</si>
  <si>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</si>
  <si>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</si>
  <si>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</si>
  <si>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</si>
  <si>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</si>
  <si>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</si>
  <si>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</si>
  <si>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</si>
  <si>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</si>
  <si>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</si>
  <si>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</si>
  <si>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</si>
  <si>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</si>
  <si>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</si>
  <si>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</si>
  <si>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</si>
  <si>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</si>
  <si>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</si>
  <si>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</si>
  <si>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</si>
  <si>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</si>
  <si>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</si>
  <si>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</si>
  <si>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</si>
  <si>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</si>
  <si>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</si>
  <si>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</si>
  <si>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</si>
  <si>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</si>
  <si>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</si>
  <si>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</si>
  <si>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</si>
  <si>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</si>
  <si>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</si>
  <si>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</si>
  <si>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</si>
  <si>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</si>
  <si>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</si>
  <si>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</si>
  <si>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</si>
  <si>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</si>
  <si>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</si>
  <si>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</si>
  <si>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</si>
  <si>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</si>
  <si>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</si>
  <si>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</si>
  <si>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</si>
  <si>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</si>
  <si>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</si>
  <si>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</si>
  <si>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</si>
  <si>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</si>
  <si>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</si>
  <si>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</si>
  <si>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</si>
  <si>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</si>
  <si>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</si>
  <si>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</si>
  <si>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</si>
  <si>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</si>
  <si>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</si>
  <si>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</si>
  <si>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</si>
  <si>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</si>
  <si>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</si>
  <si>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</si>
  <si>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</si>
  <si>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</si>
  <si>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</si>
  <si>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</si>
  <si>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</si>
  <si>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</si>
  <si>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</si>
  <si>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</si>
  <si>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</si>
  <si>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</si>
  <si>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</si>
  <si>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</si>
  <si>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</si>
  <si>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</si>
  <si>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</si>
  <si>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</si>
  <si>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</si>
  <si>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</si>
  <si>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</si>
  <si>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</si>
  <si>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</si>
  <si>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</si>
  <si>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</si>
  <si>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</si>
  <si>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</si>
  <si>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</si>
  <si>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</si>
  <si>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</si>
  <si>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</si>
  <si>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</si>
  <si>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</si>
  <si>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</si>
  <si>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</si>
  <si>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</si>
  <si>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</si>
  <si>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</si>
  <si>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</si>
  <si>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</si>
  <si>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</si>
  <si>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</si>
  <si>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</si>
  <si>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</si>
  <si>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</si>
  <si>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</si>
  <si>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</si>
  <si>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</si>
  <si>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</si>
  <si>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</si>
  <si>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</si>
  <si>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</si>
  <si>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</si>
  <si>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</si>
  <si>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</si>
  <si>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</si>
  <si>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</si>
  <si>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</si>
  <si>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</si>
  <si>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</si>
  <si>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</si>
  <si>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</si>
  <si>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</si>
  <si>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</si>
  <si>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</si>
  <si>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</si>
  <si>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</si>
  <si>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</si>
  <si>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</si>
  <si>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</si>
  <si>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</si>
  <si>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</si>
  <si>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</si>
  <si>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</si>
  <si>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</si>
  <si>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</si>
  <si>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</si>
  <si>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</si>
  <si>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</si>
  <si>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</si>
  <si>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</si>
  <si>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</si>
  <si>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</si>
  <si>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</si>
  <si>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</si>
  <si>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</si>
  <si>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</si>
  <si>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</si>
  <si>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</si>
  <si>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</si>
  <si>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</si>
  <si>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</si>
  <si>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</si>
  <si>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</si>
  <si>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</si>
  <si>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</si>
  <si>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</si>
  <si>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</si>
  <si>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</si>
  <si>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</si>
  <si>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</si>
  <si>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</si>
  <si>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</si>
  <si>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</si>
  <si>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</si>
  <si>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</si>
  <si>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</si>
  <si>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</si>
  <si>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</si>
  <si>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</si>
  <si>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</si>
  <si>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</si>
  <si>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</si>
  <si>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</si>
  <si>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</si>
  <si>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</si>
  <si>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</si>
  <si>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</si>
  <si>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</si>
  <si>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</si>
  <si>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</si>
  <si>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</si>
  <si>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</si>
  <si>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</si>
  <si>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</si>
  <si>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</si>
  <si>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</si>
  <si>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</si>
  <si>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</si>
  <si>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</si>
  <si>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</si>
  <si>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</si>
  <si>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</si>
  <si>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</si>
  <si>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</si>
  <si>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</si>
  <si>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</si>
  <si>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</si>
  <si>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</si>
  <si>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</si>
  <si>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</si>
  <si>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</si>
  <si>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</si>
  <si>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</si>
  <si>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</si>
  <si>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</si>
  <si>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</si>
  <si>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</si>
  <si>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</si>
  <si>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</si>
  <si>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</si>
  <si>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</si>
  <si>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</si>
  <si>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</si>
  <si>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</si>
  <si>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</si>
  <si>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</si>
  <si>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</si>
  <si>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</si>
  <si>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</si>
  <si>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</si>
  <si>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</si>
  <si>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</si>
  <si>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</si>
  <si>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</si>
  <si>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</si>
  <si>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</si>
  <si>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</si>
  <si>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</si>
  <si>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</si>
  <si>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</si>
  <si>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</si>
  <si>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</si>
  <si>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</si>
  <si>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</si>
  <si>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</si>
  <si>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</si>
  <si>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</si>
  <si>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</si>
  <si>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</si>
  <si>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</si>
  <si>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</si>
  <si>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</si>
  <si>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</si>
  <si>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</si>
  <si>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</si>
  <si>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</si>
  <si>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</si>
  <si>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</si>
  <si>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</si>
  <si>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</si>
  <si>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</si>
  <si>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</si>
  <si>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</si>
  <si>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</si>
  <si>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</si>
  <si>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</si>
  <si>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</si>
  <si>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</si>
  <si>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</si>
  <si>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</si>
  <si>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</si>
  <si>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</si>
  <si>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</si>
  <si>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</si>
  <si>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</si>
  <si>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</si>
  <si>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</si>
  <si>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</si>
  <si>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</si>
  <si>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</si>
  <si>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</si>
  <si>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</si>
  <si>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</si>
  <si>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</si>
  <si>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</si>
  <si>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</si>
  <si>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</si>
  <si>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</si>
  <si>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</si>
  <si>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</si>
  <si>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</si>
  <si>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</si>
  <si>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</si>
  <si>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</si>
  <si>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</si>
  <si>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</si>
  <si>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</si>
  <si>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</si>
  <si>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</si>
  <si>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</si>
  <si>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</si>
  <si>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</si>
  <si>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</si>
  <si>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</si>
  <si>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</si>
  <si>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</si>
  <si>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</si>
  <si>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</si>
  <si>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</si>
  <si>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</si>
  <si>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</si>
  <si>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</si>
  <si>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</si>
  <si>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</si>
  <si>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</si>
  <si>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</si>
  <si>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</si>
  <si>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</si>
  <si>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</si>
  <si>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</si>
  <si>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</si>
  <si>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</si>
  <si>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</si>
  <si>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</si>
  <si>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</si>
  <si>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</si>
  <si>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</si>
  <si>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</si>
  <si>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</si>
  <si>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</si>
  <si>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</si>
  <si>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</si>
  <si>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</si>
  <si>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</si>
  <si>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</si>
  <si>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</si>
  <si>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</si>
  <si>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</si>
  <si>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</si>
  <si>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</si>
  <si>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</si>
  <si>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</si>
  <si>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</si>
  <si>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</si>
  <si>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</si>
  <si>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</si>
  <si>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</si>
  <si>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</si>
  <si>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</si>
  <si>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</si>
  <si>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</si>
  <si>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</si>
  <si>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</si>
  <si>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</si>
  <si>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</si>
  <si>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</si>
  <si>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</si>
  <si>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</si>
  <si>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</si>
  <si>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</si>
  <si>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</si>
  <si>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</si>
  <si>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</si>
  <si>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</si>
  <si>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</si>
  <si>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</si>
  <si>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</si>
  <si>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</si>
  <si>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</si>
  <si>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</si>
  <si>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</si>
  <si>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</si>
  <si>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</si>
  <si>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</si>
  <si>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</si>
  <si>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</si>
  <si>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</si>
  <si>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</si>
  <si>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</si>
  <si>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</si>
  <si>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</si>
  <si>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</si>
  <si>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</si>
  <si>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</si>
  <si>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</si>
  <si>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</si>
  <si>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</si>
  <si>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</si>
  <si>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</si>
  <si>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</si>
  <si>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</si>
  <si>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</si>
  <si>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</si>
  <si>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</si>
  <si>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</si>
  <si>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</si>
  <si>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</si>
  <si>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</si>
  <si>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</si>
  <si>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</si>
  <si>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</si>
  <si>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</si>
  <si>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</si>
  <si>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</si>
  <si>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</si>
  <si>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</si>
  <si>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</si>
  <si>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</si>
  <si>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</si>
  <si>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</si>
  <si>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</si>
  <si>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</si>
  <si>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</si>
  <si>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</si>
  <si>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</si>
  <si>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</si>
  <si>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</si>
  <si>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</si>
  <si>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</si>
  <si>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</si>
  <si>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</si>
  <si>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</si>
  <si>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</si>
  <si>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</si>
  <si>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</si>
  <si>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</si>
  <si>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</si>
  <si>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</si>
  <si>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</si>
  <si>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</si>
  <si>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</si>
  <si>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</si>
  <si>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</si>
  <si>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</si>
  <si>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</si>
  <si>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</si>
  <si>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</si>
  <si>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</si>
  <si>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</si>
  <si>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</si>
  <si>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</si>
  <si>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</si>
  <si>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</si>
  <si>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</si>
  <si>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</si>
  <si>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</si>
  <si>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</si>
  <si>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</si>
  <si>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</si>
  <si>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</si>
  <si>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</si>
  <si>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</si>
  <si>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</si>
  <si>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</si>
  <si>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</si>
  <si>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</si>
  <si>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</si>
  <si>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</si>
  <si>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</si>
  <si>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</si>
  <si>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</si>
  <si>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</si>
  <si>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</si>
  <si>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</si>
  <si>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</si>
  <si>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</si>
  <si>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</si>
  <si>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</si>
  <si>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</si>
  <si>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</si>
  <si>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</si>
  <si>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</si>
  <si>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</si>
  <si>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</si>
  <si>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</si>
  <si>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</si>
  <si>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</si>
  <si>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</si>
  <si>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</si>
  <si>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</si>
  <si>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</si>
  <si>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</si>
  <si>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</si>
  <si>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</si>
  <si>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</si>
  <si>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</si>
  <si>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</si>
  <si>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</si>
  <si>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</si>
  <si>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</si>
  <si>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</si>
  <si>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</si>
  <si>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</si>
  <si>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</si>
  <si>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</si>
  <si>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</si>
  <si>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</si>
  <si>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</si>
  <si>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</si>
  <si>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</si>
  <si>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</si>
  <si>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</si>
  <si>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</si>
  <si>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</si>
  <si>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</si>
  <si>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</si>
  <si>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</si>
  <si>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</si>
  <si>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</si>
  <si>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</si>
  <si>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</si>
  <si>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</si>
  <si>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</si>
  <si>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</si>
  <si>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</si>
  <si>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</si>
  <si>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</si>
  <si>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</si>
  <si>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</si>
  <si>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</si>
  <si>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</si>
  <si>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</si>
  <si>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</si>
  <si>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</si>
  <si>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</si>
  <si>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</si>
  <si>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</si>
  <si>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</si>
  <si>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</si>
  <si>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</si>
  <si>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</si>
  <si>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</si>
  <si>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</si>
  <si>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</si>
  <si>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</si>
  <si>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</si>
  <si>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</si>
  <si>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</si>
  <si>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</si>
  <si>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</si>
  <si>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</si>
  <si>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</si>
  <si>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</si>
  <si>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</si>
  <si>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</si>
  <si>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</si>
  <si>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</si>
  <si>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</si>
  <si>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</si>
  <si>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</si>
  <si>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</si>
  <si>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</si>
  <si>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</si>
  <si>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</si>
  <si>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</si>
  <si>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</si>
  <si>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</si>
  <si>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</si>
  <si>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</si>
  <si>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</si>
  <si>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</si>
  <si>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</si>
  <si>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</si>
  <si>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</si>
  <si>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</si>
  <si>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</si>
  <si>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</si>
  <si>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</si>
  <si>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</si>
  <si>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</si>
  <si>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</si>
  <si>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</si>
  <si>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</si>
  <si>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</si>
  <si>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</si>
  <si>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</si>
  <si>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</si>
  <si>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</si>
  <si>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</si>
  <si>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</si>
  <si>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</si>
  <si>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</si>
  <si>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</si>
  <si>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</si>
  <si>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</si>
  <si>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</si>
  <si>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</si>
  <si>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</si>
  <si>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</si>
  <si>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</si>
  <si>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</si>
  <si>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</si>
  <si>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</si>
  <si>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</si>
  <si>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</si>
  <si>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</si>
  <si>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</si>
  <si>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</si>
  <si>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</si>
  <si>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</si>
  <si>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</si>
  <si>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</si>
  <si>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</si>
  <si>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</si>
  <si>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</si>
  <si>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</si>
  <si>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</si>
  <si>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</si>
  <si>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</si>
  <si>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</si>
  <si>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</si>
  <si>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</si>
  <si>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</si>
  <si>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</si>
  <si>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</si>
  <si>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</si>
  <si>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</si>
  <si>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</si>
  <si>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</si>
  <si>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</si>
  <si>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</si>
  <si>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</si>
  <si>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</si>
  <si>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</si>
  <si>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</si>
  <si>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</si>
  <si>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</si>
  <si>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</si>
  <si>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</si>
  <si>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</si>
  <si>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</si>
  <si>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</si>
  <si>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</si>
  <si>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</si>
  <si>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</si>
  <si>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</si>
  <si>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</si>
  <si>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</si>
  <si>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</si>
  <si>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</si>
  <si>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</si>
  <si>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</si>
  <si>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</si>
  <si>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</si>
  <si>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</si>
  <si>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</si>
  <si>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</si>
  <si>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</si>
  <si>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</si>
  <si>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</si>
  <si>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</si>
  <si>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</si>
  <si>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</si>
  <si>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</si>
  <si>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</si>
  <si>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</si>
  <si>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</si>
  <si>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</si>
  <si>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</si>
  <si>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</si>
  <si>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</si>
  <si>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</si>
  <si>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</si>
  <si>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</si>
  <si>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</si>
  <si>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</si>
  <si>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</si>
  <si>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</si>
  <si>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</si>
  <si>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</si>
  <si>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</si>
  <si>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</si>
  <si>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</si>
  <si>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</si>
  <si>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</si>
  <si>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</si>
  <si>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</si>
  <si>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</si>
  <si>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</si>
  <si>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</si>
  <si>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</si>
  <si>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</si>
  <si>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</si>
  <si>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</si>
  <si>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</si>
  <si>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</si>
  <si>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</si>
  <si>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</si>
  <si>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</si>
  <si>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</si>
  <si>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</si>
  <si>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</si>
  <si>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</si>
  <si>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</si>
  <si>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</si>
  <si>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</si>
  <si>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</si>
  <si>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</si>
  <si>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</si>
  <si>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</si>
  <si>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</si>
  <si>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</si>
  <si>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</si>
  <si>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</si>
  <si>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</si>
  <si>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</si>
  <si>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</si>
  <si>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</si>
  <si>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</si>
  <si>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</si>
  <si>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</si>
  <si>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</si>
  <si>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</si>
  <si>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</si>
  <si>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</si>
  <si>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</si>
  <si>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</si>
  <si>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</si>
  <si>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</si>
  <si>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</si>
  <si>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</si>
  <si>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</si>
  <si>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</si>
  <si>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</si>
  <si>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</si>
  <si>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</si>
  <si>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</si>
  <si>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</si>
  <si>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</si>
  <si>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</si>
  <si>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</si>
  <si>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</si>
  <si>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</si>
  <si>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</si>
  <si>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</si>
  <si>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</si>
  <si>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</si>
  <si>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</si>
  <si>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</si>
  <si>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</si>
  <si>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</si>
  <si>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</si>
  <si>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</si>
  <si>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</si>
  <si>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</si>
  <si>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</si>
  <si>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</si>
  <si>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</si>
  <si>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</si>
  <si>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</si>
  <si>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</si>
  <si>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</si>
  <si>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</si>
  <si>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</si>
  <si>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</si>
  <si>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</si>
  <si>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</si>
  <si>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</si>
  <si>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</si>
  <si>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</si>
  <si>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</si>
  <si>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</si>
  <si>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</si>
  <si>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</si>
  <si>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</si>
  <si>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</si>
  <si>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</si>
  <si>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</si>
  <si>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</si>
  <si>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</si>
  <si>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</si>
  <si>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</si>
  <si>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</si>
  <si>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</si>
  <si>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</si>
  <si>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</si>
  <si>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</si>
  <si>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</si>
  <si>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</si>
  <si>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</si>
  <si>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</si>
  <si>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</si>
  <si>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</si>
  <si>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</si>
  <si>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</si>
  <si>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</si>
  <si>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</si>
  <si>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</si>
  <si>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</si>
  <si>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</si>
  <si>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</si>
  <si>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</si>
  <si>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</si>
  <si>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</si>
  <si>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</si>
  <si>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</si>
  <si>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</si>
  <si>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</si>
  <si>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</si>
  <si>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</si>
  <si>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</si>
  <si>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</si>
  <si>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</si>
  <si>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</si>
  <si>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</si>
  <si>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</si>
  <si>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</si>
  <si>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</si>
  <si>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</si>
  <si>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</si>
  <si>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</si>
  <si>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</si>
  <si>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</si>
  <si>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</si>
  <si>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</si>
  <si>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</si>
  <si>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</si>
  <si>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</si>
  <si>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</si>
  <si>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</si>
  <si>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</si>
  <si>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</si>
  <si>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</si>
  <si>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</si>
  <si>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</si>
  <si>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</si>
  <si>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</si>
  <si>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</si>
  <si>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</si>
  <si>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</si>
  <si>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</si>
  <si>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</si>
  <si>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</si>
  <si>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</si>
  <si>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</si>
  <si>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</si>
  <si>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</si>
  <si>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</si>
  <si>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</si>
  <si>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</si>
  <si>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</si>
  <si>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</si>
  <si>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</si>
  <si>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</si>
  <si>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</si>
  <si>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</si>
  <si>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</si>
  <si>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</si>
  <si>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</si>
  <si>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</si>
  <si>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</si>
  <si>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</si>
  <si>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</si>
  <si>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</si>
  <si>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</si>
  <si>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</si>
  <si>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</si>
  <si>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</si>
  <si>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</si>
  <si>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</si>
  <si>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</si>
  <si>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</si>
  <si>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</si>
  <si>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</si>
  <si>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</si>
  <si>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</si>
  <si>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</si>
  <si>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</si>
  <si>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</si>
  <si>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</si>
  <si>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</si>
  <si>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</si>
  <si>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</si>
  <si>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</si>
  <si>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</si>
  <si>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</si>
  <si>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</si>
  <si>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</si>
  <si>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</si>
  <si>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</si>
  <si>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</si>
  <si>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</si>
  <si>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</si>
  <si>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</si>
  <si>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</si>
  <si>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</si>
  <si>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</si>
  <si>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</si>
  <si>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</si>
  <si>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</si>
  <si>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</si>
  <si>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</si>
  <si>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</si>
  <si>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</si>
  <si>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</si>
  <si>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</si>
  <si>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</si>
  <si>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</si>
  <si>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</si>
  <si>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</si>
  <si>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</si>
  <si>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</si>
  <si>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</si>
  <si>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</si>
  <si>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</si>
  <si>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</si>
  <si>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</si>
  <si>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</si>
  <si>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</si>
  <si>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</si>
  <si>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</si>
  <si>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</si>
  <si>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</si>
  <si>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</si>
  <si>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</si>
  <si>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</si>
  <si>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</si>
  <si>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</si>
  <si>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</si>
  <si>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</si>
  <si>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</si>
  <si>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</si>
  <si>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</si>
  <si>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</si>
  <si>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</si>
  <si>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</si>
  <si>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</si>
  <si>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</si>
  <si>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</si>
  <si>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</si>
  <si>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</si>
  <si>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</si>
  <si>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</si>
  <si>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</si>
  <si>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</si>
  <si>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</si>
  <si>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</si>
  <si>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</si>
  <si>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</si>
  <si>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</si>
  <si>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</si>
  <si>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</si>
  <si>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</si>
  <si>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</si>
  <si>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</si>
  <si>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</si>
  <si>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</si>
  <si>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</si>
  <si>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</si>
  <si>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</si>
  <si>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</si>
  <si>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</si>
  <si>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</si>
  <si>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</si>
  <si>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</si>
  <si>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</si>
  <si>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</si>
  <si>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</si>
  <si>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</si>
  <si>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</si>
  <si>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</si>
  <si>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</si>
  <si>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</si>
  <si>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</si>
  <si>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</si>
  <si>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</si>
  <si>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</si>
  <si>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</si>
  <si>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</si>
  <si>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</si>
  <si>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</si>
  <si>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</si>
  <si>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</si>
  <si>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</si>
  <si>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</si>
  <si>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</si>
  <si>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</si>
  <si>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</si>
  <si>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</si>
  <si>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</si>
  <si>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</si>
  <si>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</si>
  <si>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</si>
  <si>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</si>
  <si>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</si>
  <si>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</si>
  <si>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</si>
  <si>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</si>
  <si>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</si>
  <si>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</si>
  <si>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</si>
  <si>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</si>
  <si>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</si>
  <si>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</si>
  <si>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</si>
  <si>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</si>
  <si>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</si>
  <si>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</si>
  <si>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</si>
  <si>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</si>
  <si>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</si>
  <si>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</si>
  <si>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</si>
  <si>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</si>
  <si>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</si>
  <si>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</si>
  <si>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</si>
  <si>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</si>
  <si>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</si>
  <si>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</si>
  <si>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</si>
  <si>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</si>
  <si>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</si>
  <si>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</si>
  <si>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</si>
  <si>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</si>
  <si>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</si>
  <si>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</si>
  <si>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</si>
  <si>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</si>
  <si>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</si>
  <si>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</si>
  <si>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</si>
  <si>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</si>
  <si>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</si>
  <si>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</si>
  <si>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</si>
  <si>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</si>
  <si>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</si>
  <si>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</si>
  <si>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</si>
  <si>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</si>
  <si>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</si>
  <si>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</si>
  <si>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</si>
  <si>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</si>
  <si>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</si>
  <si>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</si>
  <si>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</si>
  <si>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</si>
  <si>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</si>
  <si>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</si>
  <si>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</si>
  <si>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</si>
  <si>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</si>
  <si>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</si>
  <si>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</si>
  <si>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</si>
  <si>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</si>
  <si>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</si>
  <si>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</si>
  <si>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</si>
  <si>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</si>
  <si>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</si>
  <si>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</si>
  <si>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</si>
  <si>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</si>
  <si>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</si>
  <si>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</si>
  <si>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</si>
  <si>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</si>
  <si>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</si>
  <si>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</si>
  <si>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</si>
  <si>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</si>
  <si>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</si>
  <si>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</si>
  <si>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</si>
  <si>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</si>
  <si>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</si>
  <si>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</si>
  <si>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</si>
  <si>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</si>
  <si>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</si>
  <si>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</si>
  <si>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</si>
  <si>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</si>
  <si>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</si>
  <si>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</si>
  <si>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</si>
  <si>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</si>
  <si>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</si>
  <si>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</si>
  <si>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</si>
  <si>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</si>
  <si>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</si>
  <si>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</si>
  <si>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</si>
  <si>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</si>
  <si>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</si>
  <si>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</si>
  <si>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</si>
  <si>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</si>
  <si>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</si>
  <si>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</si>
  <si>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</si>
  <si>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</si>
  <si>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</si>
  <si>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</si>
  <si>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</si>
  <si>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</si>
  <si>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</si>
  <si>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</si>
  <si>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</si>
  <si>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</si>
  <si>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</si>
  <si>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</si>
  <si>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</si>
  <si>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</si>
  <si>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</si>
  <si>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</si>
  <si>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</si>
  <si>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</si>
  <si>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</si>
  <si>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</si>
  <si>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</si>
  <si>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</si>
  <si>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</si>
  <si>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</si>
  <si>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</si>
  <si>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</si>
  <si>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</si>
  <si>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</si>
  <si>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</si>
  <si>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</si>
  <si>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</si>
  <si>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</si>
  <si>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</si>
  <si>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</si>
  <si>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</si>
  <si>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</si>
  <si>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</si>
  <si>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</si>
  <si>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</si>
  <si>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</si>
  <si>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</si>
  <si>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</si>
  <si>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</si>
  <si>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</si>
  <si>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</si>
  <si>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</si>
  <si>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</si>
  <si>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</si>
  <si>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</si>
  <si>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</si>
  <si>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</si>
  <si>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</si>
  <si>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</si>
  <si>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</si>
  <si>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</si>
  <si>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</si>
  <si>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</si>
  <si>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</si>
  <si>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</si>
  <si>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</si>
  <si>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</si>
  <si>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</si>
  <si>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</si>
  <si>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</si>
  <si>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</si>
  <si>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</si>
  <si>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</si>
  <si>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</si>
  <si>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</si>
  <si>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</si>
  <si>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</si>
  <si>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</si>
  <si>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</si>
  <si>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</si>
  <si>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</si>
  <si>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</si>
  <si>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</si>
  <si>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</si>
  <si>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</si>
  <si>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</si>
  <si>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</si>
  <si>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</si>
  <si>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</si>
  <si>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</si>
  <si>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</si>
  <si>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</si>
  <si>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</si>
  <si>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</si>
  <si>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</si>
  <si>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</si>
  <si>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</si>
  <si>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</si>
  <si>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</si>
  <si>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</si>
  <si>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</si>
  <si>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</si>
  <si>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</si>
  <si>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</si>
  <si>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</si>
  <si>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</si>
  <si>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</si>
  <si>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</si>
  <si>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</si>
  <si>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</si>
  <si>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</si>
  <si>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</si>
  <si>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</si>
  <si>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</si>
  <si>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</si>
  <si>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</si>
  <si>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</si>
  <si>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</si>
  <si>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</si>
  <si>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</si>
  <si>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</si>
  <si>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</si>
  <si>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</si>
  <si>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</si>
  <si>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</si>
  <si>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</si>
  <si>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</si>
  <si>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</si>
  <si>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</si>
  <si>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</si>
  <si>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</si>
  <si>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</si>
  <si>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</si>
  <si>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</si>
  <si>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</si>
  <si>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</si>
  <si>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</si>
  <si>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</si>
  <si>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</si>
  <si>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</si>
  <si>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</si>
  <si>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</si>
  <si>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</si>
  <si>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</si>
  <si>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</si>
  <si>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</si>
  <si>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</si>
  <si>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</si>
  <si>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</si>
  <si>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</si>
  <si>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</si>
  <si>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</si>
  <si>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</si>
  <si>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</si>
  <si>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</si>
  <si>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</si>
  <si>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</si>
  <si>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</si>
  <si>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</si>
  <si>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</si>
  <si>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</si>
  <si>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</si>
  <si>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</si>
  <si>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</si>
  <si>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</si>
  <si>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</si>
  <si>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</si>
  <si>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</si>
  <si>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</si>
  <si>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</si>
  <si>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</si>
  <si>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</si>
  <si>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</si>
  <si>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</si>
  <si>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</si>
  <si>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</si>
  <si>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</si>
  <si>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</si>
  <si>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</si>
  <si>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</si>
  <si>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</si>
  <si>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</si>
  <si>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</si>
  <si>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</si>
  <si>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</si>
  <si>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</si>
  <si>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</si>
  <si>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</si>
  <si>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</si>
  <si>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</si>
  <si>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</si>
  <si>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</si>
  <si>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</si>
  <si>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</si>
  <si>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</si>
  <si>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</si>
  <si>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</si>
  <si>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</si>
  <si>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</si>
  <si>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</si>
  <si>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</si>
  <si>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</si>
  <si>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</si>
  <si>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</si>
  <si>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</si>
  <si>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</si>
  <si>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</si>
  <si>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</si>
  <si>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</si>
  <si>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</si>
  <si>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</si>
  <si>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</si>
  <si>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</si>
  <si>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</si>
  <si>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</si>
  <si>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</si>
  <si>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</si>
  <si>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</si>
  <si>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</si>
  <si>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</si>
  <si>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</si>
  <si>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</si>
  <si>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</si>
  <si>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</si>
  <si>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</si>
  <si>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</si>
  <si>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</si>
  <si>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</si>
  <si>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</si>
  <si>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</si>
  <si>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</si>
  <si>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</si>
  <si>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</si>
  <si>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</si>
  <si>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</si>
  <si>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</si>
  <si>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</si>
  <si>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</si>
  <si>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</si>
  <si>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</si>
  <si>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</si>
  <si>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</si>
  <si>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</si>
  <si>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</si>
  <si>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</si>
  <si>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</si>
  <si>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</si>
  <si>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</si>
  <si>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</si>
  <si>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</si>
  <si>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</si>
  <si>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</si>
  <si>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</si>
  <si>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</si>
  <si>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</si>
  <si>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</si>
  <si>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</si>
  <si>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</si>
  <si>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</si>
  <si>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</si>
  <si>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</si>
  <si>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</si>
  <si>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</si>
  <si>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</si>
  <si>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</si>
  <si>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</si>
  <si>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</si>
  <si>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</si>
  <si>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</si>
  <si>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</si>
  <si>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</si>
  <si>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</si>
  <si>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</si>
  <si>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</si>
  <si>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</si>
  <si>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</si>
  <si>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</si>
  <si>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</si>
  <si>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</si>
  <si>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</si>
  <si>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</si>
  <si>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</si>
  <si>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</si>
  <si>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</si>
  <si>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</si>
  <si>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</si>
  <si>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</si>
  <si>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</si>
  <si>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</si>
  <si>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</si>
  <si>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</si>
  <si>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</si>
  <si>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</si>
  <si>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</si>
  <si>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</si>
  <si>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</si>
  <si>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</si>
  <si>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</si>
  <si>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</si>
  <si>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</si>
  <si>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</si>
  <si>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</si>
  <si>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</si>
  <si>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</si>
  <si>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</si>
  <si>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</si>
  <si>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</si>
  <si>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</si>
  <si>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</si>
  <si>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</si>
  <si>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</si>
  <si>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</si>
  <si>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</si>
  <si>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</si>
  <si>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</si>
  <si>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</si>
  <si>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</si>
  <si>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</si>
  <si>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</si>
  <si>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</si>
  <si>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</si>
  <si>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</si>
  <si>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</si>
  <si>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</si>
  <si>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</si>
  <si>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</si>
  <si>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</si>
  <si>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</si>
  <si>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</si>
  <si>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</si>
  <si>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</si>
  <si>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</si>
  <si>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</si>
  <si>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</si>
  <si>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</si>
  <si>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</si>
  <si>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</si>
  <si>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</si>
  <si>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</si>
  <si>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</si>
  <si>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</si>
  <si>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</si>
  <si>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</si>
  <si>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</si>
  <si>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</si>
  <si>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</si>
  <si>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</si>
  <si>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</si>
  <si>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</si>
  <si>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</si>
  <si>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</si>
  <si>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</si>
  <si>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</si>
  <si>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</si>
  <si>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</si>
  <si>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</si>
  <si>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</si>
  <si>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</si>
  <si>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</si>
  <si>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</si>
  <si>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</si>
  <si>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</si>
  <si>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</si>
  <si>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</si>
  <si>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</si>
  <si>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</si>
  <si>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</si>
  <si>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</si>
  <si>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</si>
  <si>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</si>
  <si>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</si>
  <si>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</si>
  <si>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</si>
  <si>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</si>
  <si>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</si>
  <si>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</si>
  <si>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</si>
  <si>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</si>
  <si>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</si>
  <si>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</si>
  <si>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</si>
  <si>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</si>
  <si>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</si>
  <si>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</si>
  <si>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</si>
  <si>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</si>
  <si>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</si>
  <si>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</si>
  <si>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</si>
  <si>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</si>
  <si>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</si>
  <si>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</si>
  <si>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</si>
  <si>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</si>
  <si>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</si>
  <si>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</si>
  <si>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</si>
  <si>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</si>
  <si>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</si>
  <si>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</si>
  <si>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</si>
  <si>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</si>
  <si>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</si>
  <si>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</si>
  <si>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</si>
  <si>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</si>
  <si>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</si>
  <si>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</si>
  <si>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</si>
  <si>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</si>
  <si>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</si>
  <si>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</si>
  <si>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</si>
  <si>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</si>
  <si>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</si>
  <si>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</si>
  <si>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</si>
  <si>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</si>
  <si>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</si>
  <si>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</si>
  <si>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</si>
  <si>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</si>
  <si>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</si>
  <si>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</si>
  <si>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</si>
  <si>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</si>
  <si>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</si>
  <si>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</si>
  <si>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</si>
  <si>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</si>
  <si>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</si>
  <si>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</si>
  <si>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</si>
  <si>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</si>
  <si>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</si>
  <si>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</si>
  <si>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</si>
  <si>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</si>
  <si>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</si>
  <si>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</si>
  <si>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</si>
  <si>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</si>
  <si>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</si>
  <si>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</si>
  <si>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</si>
  <si>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</si>
  <si>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</si>
  <si>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</si>
  <si>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</si>
  <si>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</si>
  <si>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</si>
  <si>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</si>
  <si>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</si>
  <si>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</si>
  <si>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</si>
  <si>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</si>
  <si>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</si>
  <si>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</si>
  <si>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</si>
  <si>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</si>
  <si>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</si>
  <si>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</si>
  <si>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</si>
  <si>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</si>
  <si>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</si>
  <si>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</si>
  <si>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</si>
  <si>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</si>
  <si>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</si>
  <si>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</si>
  <si>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</si>
  <si>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</si>
  <si>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</si>
  <si>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</si>
  <si>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</si>
  <si>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</si>
  <si>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</si>
  <si>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</si>
  <si>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</si>
  <si>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</si>
  <si>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</si>
  <si>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</si>
  <si>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</si>
  <si>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</si>
  <si>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</si>
  <si>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</si>
  <si>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</si>
  <si>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</si>
  <si>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</si>
  <si>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</si>
  <si>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</si>
  <si>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</si>
  <si>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</si>
  <si>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</si>
  <si>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</si>
  <si>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</si>
  <si>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</si>
  <si>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</si>
  <si>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</si>
  <si>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</si>
  <si>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</si>
  <si>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</si>
  <si>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</si>
  <si>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</si>
  <si>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</si>
  <si>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</si>
  <si>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</si>
  <si>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</si>
  <si>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</si>
  <si>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</si>
  <si>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</si>
  <si>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</si>
  <si>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</si>
  <si>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</si>
  <si>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</si>
  <si>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</si>
  <si>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</si>
  <si>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</si>
  <si>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</si>
  <si>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</si>
  <si>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</si>
  <si>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</si>
  <si>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</si>
  <si>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</si>
  <si>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</si>
  <si>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</si>
  <si>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</si>
  <si>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</si>
  <si>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</si>
  <si>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</si>
  <si>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</si>
  <si>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</si>
  <si>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</si>
  <si>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</si>
  <si>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</si>
  <si>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</si>
  <si>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</si>
  <si>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</si>
  <si>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</si>
  <si>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</si>
  <si>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</si>
  <si>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</si>
  <si>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</si>
  <si>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</si>
  <si>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</si>
  <si>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</si>
  <si>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</si>
  <si>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</si>
  <si>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</si>
  <si>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</si>
  <si>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</si>
  <si>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</si>
  <si>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</si>
  <si>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</si>
  <si>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</si>
  <si>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</si>
  <si>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</si>
  <si>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</si>
  <si>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</si>
  <si>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</si>
  <si>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</si>
  <si>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</si>
  <si>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</si>
  <si>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</si>
  <si>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</si>
  <si>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</si>
  <si>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</si>
  <si>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</si>
  <si>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</si>
  <si>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</si>
  <si>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</si>
  <si>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</si>
  <si>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</si>
  <si>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</si>
  <si>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</si>
  <si>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</si>
  <si>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</si>
  <si>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</si>
  <si>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</si>
  <si>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</si>
  <si>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</si>
  <si>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</si>
  <si>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</si>
  <si>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</si>
  <si>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</si>
  <si>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</si>
  <si>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</si>
  <si>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</si>
  <si>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</si>
  <si>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</si>
  <si>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</si>
  <si>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</si>
  <si>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</si>
  <si>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</si>
  <si>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</si>
  <si>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</si>
  <si>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</si>
  <si>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</si>
  <si>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</si>
  <si>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</si>
  <si>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</si>
  <si>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</si>
  <si>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</si>
  <si>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</si>
  <si>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</si>
  <si>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</si>
  <si>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</si>
  <si>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</si>
  <si>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</si>
  <si>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</si>
  <si>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</si>
  <si>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</si>
  <si>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</si>
  <si>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</si>
  <si>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</si>
  <si>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</si>
  <si>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</si>
  <si>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</si>
  <si>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</si>
  <si>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</si>
  <si>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</si>
  <si>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</si>
  <si>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</si>
  <si>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</si>
  <si>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</si>
  <si>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</si>
  <si>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</si>
  <si>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</si>
  <si>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</si>
  <si>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</si>
  <si>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</si>
  <si>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</si>
  <si>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</si>
  <si>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</si>
  <si>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</si>
  <si>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</si>
  <si>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</si>
  <si>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</si>
  <si>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</si>
  <si>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</si>
  <si>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</si>
  <si>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</si>
  <si>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</si>
  <si>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</si>
  <si>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</si>
  <si>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</si>
  <si>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</si>
  <si>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</si>
  <si>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</si>
  <si>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</si>
  <si>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</si>
  <si>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</si>
  <si>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</si>
  <si>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</si>
  <si>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</si>
  <si>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</si>
  <si>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</si>
  <si>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</si>
  <si>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</si>
  <si>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</si>
  <si>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</si>
  <si>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</si>
  <si>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</si>
  <si>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</si>
  <si>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</si>
  <si>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</si>
  <si>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</si>
  <si>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</si>
  <si>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</si>
  <si>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</si>
  <si>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</si>
  <si>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</si>
  <si>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</si>
  <si>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</si>
  <si>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</si>
  <si>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</si>
  <si>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</si>
  <si>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</si>
  <si>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</si>
  <si>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</si>
  <si>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</si>
  <si>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</si>
  <si>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</si>
  <si>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</si>
  <si>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</si>
  <si>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</si>
  <si>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</si>
  <si>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</si>
  <si>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</si>
  <si>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</si>
  <si>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</si>
  <si>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</si>
  <si>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</si>
  <si>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</si>
  <si>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</si>
  <si>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</si>
  <si>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</si>
  <si>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</si>
  <si>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</si>
  <si>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</si>
  <si>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</si>
  <si>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</si>
  <si>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</si>
  <si>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</si>
  <si>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</si>
  <si>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</si>
  <si>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</si>
  <si>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</si>
  <si>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</si>
  <si>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</si>
  <si>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</si>
  <si>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</si>
  <si>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</si>
  <si>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</si>
  <si>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</si>
  <si>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</si>
  <si>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</si>
  <si>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</si>
  <si>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</si>
  <si>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</si>
  <si>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</si>
  <si>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</si>
  <si>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</si>
  <si>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</si>
  <si>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</si>
  <si>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</si>
  <si>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</si>
  <si>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</si>
  <si>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</si>
  <si>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</si>
  <si>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</si>
  <si>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</si>
  <si>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</si>
  <si>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</si>
  <si>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</si>
  <si>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</si>
  <si>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</si>
  <si>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</si>
  <si>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</si>
  <si>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</si>
  <si>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</si>
  <si>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</si>
  <si>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</si>
  <si>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</si>
  <si>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</si>
  <si>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</si>
  <si>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</si>
  <si>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</si>
  <si>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</si>
  <si>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</si>
  <si>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</si>
  <si>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</si>
  <si>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</si>
  <si>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</si>
  <si>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</si>
  <si>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</si>
  <si>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</si>
  <si>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</si>
  <si>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</si>
  <si>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</si>
  <si>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</si>
  <si>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</si>
  <si>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</si>
  <si>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</si>
  <si>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</si>
  <si>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</si>
  <si>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</si>
  <si>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</si>
  <si>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</si>
  <si>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</si>
  <si>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</si>
  <si>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</si>
  <si>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</si>
  <si>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</si>
  <si>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</si>
  <si>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</si>
  <si>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</si>
  <si>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</si>
  <si>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</si>
  <si>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</si>
  <si>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</si>
  <si>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</si>
  <si>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</si>
  <si>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</si>
  <si>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</si>
  <si>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</si>
  <si>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</si>
  <si>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</si>
  <si>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</si>
  <si>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</si>
  <si>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</si>
  <si>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</si>
  <si>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</si>
  <si>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</si>
  <si>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</si>
  <si>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</si>
  <si>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</si>
  <si>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</si>
  <si>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</si>
  <si>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</si>
  <si>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</si>
  <si>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</si>
  <si>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</si>
  <si>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</si>
  <si>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</si>
  <si>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</si>
  <si>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</si>
  <si>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</si>
  <si>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</si>
  <si>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</si>
  <si>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</si>
  <si>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</si>
  <si>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</si>
  <si>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</si>
  <si>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</si>
  <si>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</si>
  <si>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</si>
  <si>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</si>
  <si>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</si>
  <si>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</si>
  <si>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</si>
  <si>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</si>
  <si>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</si>
  <si>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</si>
  <si>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</si>
  <si>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</si>
  <si>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</si>
  <si>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</si>
  <si>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</si>
  <si>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</si>
  <si>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</si>
  <si>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</si>
  <si>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</si>
  <si>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</si>
  <si>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</si>
  <si>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</si>
  <si>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</si>
  <si>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</si>
  <si>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</si>
  <si>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</si>
  <si>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</si>
  <si>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</si>
  <si>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</si>
  <si>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</si>
  <si>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</si>
  <si>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</si>
  <si>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</si>
  <si>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</si>
  <si>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</si>
  <si>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</si>
  <si>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</si>
  <si>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</si>
  <si>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</si>
  <si>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</si>
  <si>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</si>
  <si>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</si>
  <si>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</si>
  <si>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</si>
  <si>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</si>
  <si>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</si>
  <si>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</si>
  <si>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</si>
  <si>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</si>
  <si>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</si>
  <si>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</si>
  <si>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</si>
  <si>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</si>
  <si>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</si>
  <si>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</si>
  <si>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</si>
  <si>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</si>
  <si>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</si>
  <si>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</si>
  <si>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</si>
  <si>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</si>
  <si>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</si>
  <si>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</si>
  <si>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</si>
  <si>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</si>
  <si>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</si>
  <si>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</si>
  <si>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</si>
  <si>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</si>
  <si>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</si>
  <si>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</si>
  <si>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</si>
  <si>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</si>
  <si>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</si>
  <si>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</si>
  <si>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</si>
  <si>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</si>
  <si>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</si>
  <si>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</si>
  <si>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</si>
  <si>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</si>
  <si>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</si>
  <si>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</si>
  <si>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</si>
  <si>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</si>
  <si>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</si>
  <si>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</si>
  <si>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</si>
  <si>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</si>
  <si>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</si>
  <si>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</si>
  <si>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</si>
  <si>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</si>
  <si>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</si>
  <si>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</si>
  <si>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</si>
  <si>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</si>
  <si>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</si>
  <si>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</si>
  <si>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</si>
  <si>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</si>
  <si>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</si>
  <si>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</si>
  <si>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</si>
  <si>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</si>
  <si>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</si>
  <si>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</si>
  <si>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</si>
  <si>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</si>
  <si>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</si>
  <si>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</si>
  <si>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</si>
  <si>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</si>
  <si>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</si>
  <si>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</si>
  <si>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</si>
  <si>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</si>
  <si>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</si>
  <si>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</si>
  <si>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</si>
  <si>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</si>
  <si>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</si>
  <si>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</si>
  <si>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</si>
  <si>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</si>
  <si>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</si>
  <si>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</si>
  <si>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</si>
  <si>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</si>
  <si>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</si>
  <si>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</si>
  <si>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</si>
  <si>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</si>
  <si>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</si>
  <si>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</si>
  <si>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</si>
  <si>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</si>
  <si>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</si>
  <si>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</si>
  <si>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</si>
  <si>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</si>
  <si>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</si>
  <si>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</si>
  <si>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</si>
  <si>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</si>
  <si>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</si>
  <si>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</si>
  <si>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</si>
  <si>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</si>
  <si>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</si>
  <si>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</si>
  <si>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</si>
  <si>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</si>
  <si>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</si>
  <si>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</si>
  <si>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</si>
  <si>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</si>
  <si>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</si>
  <si>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</si>
  <si>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</si>
  <si>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</si>
  <si>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</si>
  <si>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</si>
  <si>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</si>
  <si>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</si>
  <si>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</si>
  <si>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</si>
  <si>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</si>
  <si>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</si>
  <si>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</si>
  <si>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</si>
  <si>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</si>
  <si>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</si>
  <si>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</si>
  <si>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</si>
  <si>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</si>
  <si>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</si>
  <si>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</si>
  <si>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</si>
  <si>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</si>
  <si>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</si>
  <si>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</si>
  <si>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</si>
  <si>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</si>
  <si>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</si>
  <si>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</si>
  <si>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</si>
  <si>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</si>
  <si>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</si>
  <si>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</si>
  <si>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</si>
  <si>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</si>
  <si>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</si>
  <si>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</si>
  <si>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</si>
  <si>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</si>
  <si>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</si>
  <si>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</si>
  <si>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</si>
  <si>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</si>
  <si>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</si>
  <si>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</si>
  <si>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</si>
  <si>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</si>
  <si>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</si>
  <si>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</si>
  <si>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</si>
  <si>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</si>
  <si>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</si>
  <si>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</si>
  <si>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</si>
  <si>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</si>
  <si>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</si>
  <si>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</si>
  <si>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</si>
  <si>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</si>
  <si>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</si>
  <si>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</si>
  <si>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</si>
  <si>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</si>
  <si>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</si>
  <si>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</si>
  <si>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</si>
  <si>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</si>
  <si>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</si>
  <si>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</si>
  <si>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</si>
  <si>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</si>
  <si>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</si>
  <si>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</si>
  <si>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</si>
  <si>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</si>
  <si>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</si>
  <si>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</si>
  <si>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</si>
  <si>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</si>
  <si>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</si>
  <si>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</si>
  <si>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</si>
  <si>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</si>
  <si>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</si>
  <si>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</si>
  <si>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</si>
  <si>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</si>
  <si>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</si>
  <si>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</si>
  <si>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</si>
  <si>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</si>
  <si>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</si>
  <si>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</si>
  <si>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</si>
  <si>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</si>
  <si>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</si>
  <si>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</si>
  <si>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</si>
  <si>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</si>
  <si>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</si>
  <si>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</si>
  <si>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</si>
  <si>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</si>
  <si>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</si>
  <si>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</si>
  <si>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</si>
  <si>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</si>
  <si>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</si>
  <si>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</si>
  <si>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</si>
  <si>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</si>
  <si>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</si>
  <si>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</si>
  <si>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</si>
  <si>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</si>
  <si>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</si>
  <si>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</si>
  <si>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</si>
  <si>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</si>
  <si>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</si>
  <si>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</si>
  <si>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</si>
  <si>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</si>
  <si>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</si>
  <si>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</si>
  <si>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</si>
  <si>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</si>
  <si>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</si>
  <si>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</si>
  <si>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</si>
  <si>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</si>
  <si>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</si>
  <si>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</si>
  <si>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</si>
  <si>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</si>
  <si>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</si>
  <si>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</si>
  <si>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</si>
  <si>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</si>
  <si>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</si>
  <si>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</si>
  <si>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</si>
  <si>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</si>
  <si>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</si>
  <si>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</si>
  <si>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</si>
  <si>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</si>
  <si>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</si>
  <si>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</si>
  <si>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</si>
  <si>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</si>
  <si>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</si>
  <si>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</si>
  <si>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</si>
  <si>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</si>
  <si>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</si>
  <si>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</si>
  <si>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</si>
  <si>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</si>
  <si>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</si>
  <si>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</si>
  <si>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</si>
  <si>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</si>
  <si>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</si>
  <si>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</si>
  <si>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</si>
  <si>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</si>
  <si>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</si>
  <si>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</si>
  <si>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</si>
  <si>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</si>
  <si>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</si>
  <si>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</si>
  <si>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</si>
  <si>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</si>
  <si>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</si>
  <si>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</si>
  <si>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</si>
  <si>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</si>
  <si>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</si>
  <si>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</si>
  <si>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</si>
  <si>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</si>
  <si>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</si>
  <si>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</si>
  <si>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</si>
  <si>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</si>
  <si>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</si>
  <si>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</si>
  <si>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</si>
  <si>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</si>
  <si>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</si>
  <si>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</si>
  <si>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</si>
  <si>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</si>
  <si>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</si>
  <si>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</si>
  <si>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</si>
  <si>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</si>
  <si>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</si>
  <si>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</si>
  <si>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</si>
  <si>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</si>
  <si>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</si>
  <si>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</si>
  <si>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</si>
  <si>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</si>
  <si>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</si>
  <si>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</si>
  <si>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</si>
  <si>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</si>
  <si>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</si>
  <si>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</si>
  <si>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</si>
  <si>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</si>
  <si>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</si>
  <si>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</si>
  <si>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</si>
  <si>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</si>
  <si>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</si>
  <si>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</si>
  <si>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</si>
  <si>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</si>
  <si>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</si>
  <si>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</si>
  <si>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</si>
  <si>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</si>
  <si>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</si>
  <si>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</si>
  <si>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</si>
  <si>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</si>
  <si>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</si>
  <si>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</si>
  <si>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</si>
  <si>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</si>
  <si>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</si>
  <si>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</si>
  <si>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</si>
  <si>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</si>
  <si>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</si>
  <si>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</si>
  <si>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</si>
  <si>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</si>
  <si>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</si>
  <si>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</si>
  <si>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</si>
  <si>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</si>
  <si>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</si>
  <si>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</si>
  <si>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</si>
  <si>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</si>
  <si>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</si>
  <si>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</si>
  <si>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</si>
  <si>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</si>
  <si>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</si>
  <si>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</si>
  <si>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</si>
  <si>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</si>
  <si>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</si>
  <si>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</si>
  <si>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</si>
  <si>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</si>
  <si>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</si>
  <si>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</si>
  <si>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</si>
  <si>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</si>
  <si>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</si>
  <si>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</si>
  <si>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</si>
  <si>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</si>
  <si>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</si>
  <si>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</si>
  <si>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</si>
  <si>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</si>
  <si>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</si>
  <si>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</si>
  <si>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</si>
  <si>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</si>
  <si>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</si>
  <si>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</si>
  <si>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</si>
  <si>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</si>
  <si>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</si>
  <si>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</si>
  <si>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</si>
  <si>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</si>
  <si>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</si>
  <si>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</si>
  <si>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</si>
  <si>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</si>
  <si>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</si>
  <si>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</si>
  <si>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</si>
  <si>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</si>
  <si>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</si>
  <si>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</si>
  <si>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</si>
  <si>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</si>
  <si>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</si>
  <si>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</si>
  <si>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</si>
  <si>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</si>
  <si>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</si>
  <si>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</si>
  <si>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</si>
  <si>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</si>
  <si>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</si>
  <si>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</si>
  <si>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</si>
  <si>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</si>
  <si>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</si>
  <si>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</si>
  <si>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</si>
  <si>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</si>
  <si>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</si>
  <si>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</si>
  <si>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</si>
  <si>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</si>
  <si>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</si>
  <si>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</si>
  <si>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</si>
  <si>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</si>
  <si>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</si>
  <si>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</si>
  <si>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</si>
  <si>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</si>
  <si>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</si>
  <si>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</si>
  <si>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</si>
  <si>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</si>
  <si>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</si>
  <si>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</si>
  <si>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</si>
  <si>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</si>
  <si>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</si>
  <si>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</si>
  <si>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</si>
  <si>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</si>
  <si>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</si>
  <si>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</si>
  <si>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</si>
  <si>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</si>
  <si>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</si>
  <si>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</si>
  <si>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</si>
  <si>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</si>
  <si>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</si>
  <si>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</si>
  <si>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</si>
  <si>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</si>
  <si>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</si>
  <si>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</si>
  <si>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</si>
  <si>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</si>
  <si>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</si>
  <si>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</si>
  <si>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</si>
  <si>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</si>
  <si>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</si>
  <si>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</si>
  <si>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</si>
  <si>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</si>
  <si>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</si>
  <si>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</si>
  <si>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</si>
  <si>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</si>
  <si>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</si>
  <si>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</si>
  <si>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</si>
  <si>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</si>
  <si>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</si>
  <si>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</si>
  <si>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</si>
  <si>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</si>
  <si>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</si>
  <si>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</si>
  <si>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</si>
  <si>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</si>
  <si>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</si>
  <si>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</si>
  <si>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</si>
  <si>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</si>
  <si>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</si>
  <si>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</si>
  <si>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</si>
  <si>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</si>
  <si>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</si>
  <si>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</si>
  <si>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</si>
  <si>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</si>
  <si>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</si>
  <si>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</si>
  <si>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</si>
  <si>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</si>
  <si>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</si>
  <si>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</si>
  <si>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</si>
  <si>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</si>
  <si>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</si>
  <si>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</si>
  <si>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</si>
  <si>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</si>
  <si>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</si>
  <si>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</si>
  <si>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</si>
  <si>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</si>
  <si>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</si>
  <si>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</si>
  <si>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</si>
  <si>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</si>
  <si>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</si>
  <si>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</si>
  <si>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</si>
  <si>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</si>
  <si>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</si>
  <si>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</si>
  <si>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</si>
  <si>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</si>
  <si>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</si>
  <si>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</si>
  <si>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</si>
  <si>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</si>
  <si>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</si>
  <si>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</si>
  <si>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</si>
  <si>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</si>
  <si>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</si>
  <si>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</si>
  <si>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</si>
  <si>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</si>
  <si>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</si>
  <si>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</si>
  <si>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</si>
  <si>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</si>
  <si>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</si>
  <si>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</si>
  <si>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</si>
  <si>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</si>
  <si>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</si>
  <si>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</si>
  <si>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</si>
  <si>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</si>
  <si>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</si>
  <si>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</si>
  <si>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</si>
  <si>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</si>
  <si>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</si>
  <si>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</si>
  <si>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</si>
  <si>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</si>
  <si>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</si>
  <si>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</si>
  <si>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</si>
  <si>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</si>
  <si>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</si>
  <si>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</si>
  <si>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</si>
  <si>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</si>
  <si>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</si>
  <si>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</si>
  <si>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</si>
  <si>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</si>
  <si>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</si>
  <si>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</si>
  <si>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</si>
  <si>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</si>
  <si>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</si>
  <si>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</si>
  <si>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</si>
  <si>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</si>
  <si>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</si>
  <si>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</si>
  <si>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</si>
  <si>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</si>
  <si>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</si>
  <si>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</si>
  <si>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</si>
  <si>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</si>
  <si>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</si>
  <si>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</si>
  <si>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</si>
  <si>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</si>
  <si>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</si>
  <si>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</si>
  <si>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</si>
  <si>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</si>
  <si>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</si>
  <si>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</si>
  <si>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</si>
  <si>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</si>
  <si>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</si>
  <si>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</si>
  <si>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</si>
  <si>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</si>
  <si>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</si>
  <si>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</si>
  <si>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</si>
  <si>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</si>
  <si>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</si>
  <si>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</si>
  <si>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</si>
  <si>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</si>
  <si>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</si>
  <si>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</si>
  <si>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</si>
  <si>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</si>
  <si>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</si>
  <si>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</si>
  <si>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</si>
  <si>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</si>
  <si>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</si>
  <si>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</si>
  <si>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</si>
  <si>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</si>
  <si>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</si>
  <si>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</si>
  <si>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</si>
  <si>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</si>
  <si>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</si>
  <si>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</si>
  <si>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</si>
  <si>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</si>
  <si>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</si>
  <si>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</si>
  <si>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</si>
  <si>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</si>
  <si>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</si>
  <si>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</si>
  <si>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</si>
  <si>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</si>
  <si>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</si>
  <si>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</si>
  <si>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</si>
  <si>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</si>
  <si>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</si>
  <si>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</si>
  <si>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</si>
  <si>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</si>
  <si>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</si>
  <si>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</si>
  <si>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</si>
  <si>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</si>
  <si>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</si>
  <si>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</si>
  <si>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</si>
  <si>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</si>
  <si>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</si>
  <si>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</si>
  <si>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</si>
  <si>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</si>
  <si>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</si>
  <si>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</si>
  <si>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</si>
  <si>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</si>
  <si>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</si>
  <si>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</si>
  <si>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</si>
  <si>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</si>
  <si>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</si>
  <si>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</si>
  <si>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</si>
  <si>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</si>
  <si>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</si>
  <si>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</si>
  <si>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</si>
  <si>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</si>
  <si>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</si>
  <si>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</si>
  <si>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</si>
  <si>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</si>
  <si>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</si>
  <si>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</si>
  <si>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</si>
  <si>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</si>
  <si>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</si>
  <si>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</si>
  <si>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</si>
  <si>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</si>
  <si>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</si>
  <si>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</si>
  <si>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</si>
  <si>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</si>
  <si>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</si>
  <si>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</si>
  <si>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</si>
  <si>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</si>
  <si>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</si>
  <si>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</si>
  <si>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</si>
  <si>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</si>
  <si>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</si>
  <si>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</si>
  <si>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</si>
  <si>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</si>
  <si>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</si>
  <si>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</si>
  <si>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</si>
  <si>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</si>
  <si>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</si>
  <si>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</si>
  <si>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</si>
  <si>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</si>
  <si>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</si>
  <si>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</si>
  <si>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</si>
  <si>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</si>
  <si>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</si>
  <si>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</si>
  <si>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</si>
  <si>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</si>
  <si>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</si>
  <si>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</si>
  <si>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</si>
  <si>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</si>
  <si>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</si>
  <si>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</si>
  <si>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</si>
  <si>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</si>
  <si>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</si>
  <si>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</si>
  <si>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</si>
  <si>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</si>
  <si>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</si>
  <si>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</si>
  <si>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</si>
  <si>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</si>
  <si>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</si>
  <si>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</si>
  <si>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</si>
  <si>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</si>
  <si>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</si>
  <si>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</si>
  <si>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</si>
  <si>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</si>
  <si>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</si>
  <si>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</si>
  <si>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</si>
  <si>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</si>
  <si>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</si>
  <si>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</si>
  <si>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</si>
  <si>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</si>
  <si>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</si>
  <si>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</si>
  <si>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</si>
  <si>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</si>
  <si>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</si>
  <si>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</si>
  <si>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</si>
  <si>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</si>
  <si>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</si>
  <si>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</si>
  <si>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</si>
  <si>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</si>
  <si>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</si>
  <si>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</si>
  <si>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</si>
  <si>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</si>
  <si>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</si>
  <si>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</si>
  <si>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</si>
  <si>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</si>
  <si>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</si>
  <si>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</si>
  <si>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</si>
  <si>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</si>
  <si>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</si>
  <si>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</si>
  <si>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</si>
  <si>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</si>
  <si>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</si>
  <si>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</si>
  <si>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</si>
  <si>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</si>
  <si>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</si>
  <si>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</si>
  <si>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</si>
  <si>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</si>
  <si>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</si>
  <si>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</si>
  <si>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</si>
  <si>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</si>
  <si>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</si>
  <si>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</si>
  <si>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</si>
  <si>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</si>
  <si>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</si>
  <si>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</si>
  <si>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</si>
  <si>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</si>
  <si>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</si>
  <si>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</si>
  <si>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</si>
  <si>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</si>
  <si>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</si>
  <si>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</si>
  <si>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</si>
  <si>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</si>
  <si>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</si>
  <si>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</si>
  <si>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</si>
  <si>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</si>
  <si>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</si>
  <si>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</si>
  <si>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</si>
  <si>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</si>
  <si>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</si>
  <si>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</si>
  <si>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</si>
  <si>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</si>
  <si>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</si>
  <si>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</si>
  <si>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</si>
  <si>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</si>
  <si>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</si>
  <si>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</si>
  <si>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</si>
  <si>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</si>
  <si>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</si>
  <si>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</si>
  <si>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</si>
  <si>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</si>
  <si>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</si>
  <si>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</si>
  <si>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</si>
  <si>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</si>
  <si>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</si>
  <si>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</si>
  <si>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</si>
  <si>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</si>
  <si>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</si>
  <si>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</si>
  <si>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</si>
  <si>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</si>
  <si>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</si>
  <si>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</si>
  <si>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</si>
  <si>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</si>
  <si>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</si>
  <si>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</si>
  <si>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</si>
  <si>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</si>
  <si>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</si>
  <si>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</si>
  <si>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</si>
  <si>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</si>
  <si>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</si>
  <si>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</si>
  <si>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</si>
  <si>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</si>
  <si>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</si>
  <si>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</si>
  <si>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</si>
  <si>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</si>
  <si>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</si>
  <si>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</si>
  <si>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</si>
  <si>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</si>
  <si>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</si>
  <si>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</si>
  <si>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</si>
  <si>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</si>
  <si>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</si>
  <si>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</si>
  <si>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</si>
  <si>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</si>
  <si>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</si>
  <si>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</si>
  <si>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</si>
  <si>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</si>
  <si>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</si>
  <si>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</si>
  <si>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</si>
  <si>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</si>
  <si>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</si>
  <si>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</si>
  <si>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</si>
  <si>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</si>
  <si>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</si>
  <si>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</si>
  <si>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</si>
  <si>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</si>
  <si>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</si>
  <si>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</si>
  <si>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</si>
  <si>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</si>
  <si>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</si>
  <si>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</si>
  <si>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</si>
  <si>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</si>
  <si>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</si>
  <si>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</si>
  <si>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</si>
  <si>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</si>
  <si>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</si>
  <si>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</si>
  <si>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</si>
  <si>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</si>
  <si>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</si>
  <si>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</si>
  <si>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</si>
  <si>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</si>
  <si>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</si>
  <si>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</si>
  <si>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</si>
  <si>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</si>
  <si>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</si>
  <si>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</si>
  <si>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</si>
  <si>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</si>
  <si>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</si>
  <si>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</si>
  <si>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</si>
  <si>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</si>
  <si>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</si>
  <si>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</si>
  <si>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</si>
  <si>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</si>
  <si>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</si>
  <si>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</si>
  <si>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</si>
  <si>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</si>
  <si>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</si>
  <si>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</si>
  <si>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</si>
  <si>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</si>
  <si>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</si>
  <si>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</si>
  <si>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</si>
  <si>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</si>
  <si>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</si>
  <si>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</si>
  <si>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</si>
  <si>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</si>
  <si>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</si>
  <si>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</si>
  <si>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</si>
  <si>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</si>
  <si>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</si>
  <si>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</si>
  <si>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</si>
  <si>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</si>
  <si>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</si>
  <si>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</si>
  <si>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</si>
  <si>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</si>
  <si>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</si>
  <si>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</si>
  <si>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</si>
  <si>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</si>
  <si>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</si>
  <si>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</si>
  <si>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</si>
  <si>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</si>
  <si>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</si>
  <si>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</si>
  <si>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</si>
  <si>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</si>
  <si>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</si>
  <si>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</si>
  <si>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</si>
  <si>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</si>
  <si>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</si>
  <si>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</si>
  <si>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</si>
  <si>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</si>
  <si>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</si>
  <si>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</si>
  <si>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</si>
  <si>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</si>
  <si>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</si>
  <si>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</si>
  <si>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</si>
  <si>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</si>
  <si>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</si>
  <si>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</si>
  <si>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</si>
  <si>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</si>
  <si>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</si>
  <si>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</si>
  <si>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</si>
  <si>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</si>
  <si>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</si>
  <si>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</si>
  <si>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</si>
  <si>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</si>
  <si>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</si>
  <si>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</si>
  <si>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</si>
  <si>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</si>
  <si>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</si>
  <si>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</si>
  <si>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</si>
  <si>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</si>
  <si>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</si>
  <si>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</si>
  <si>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</si>
  <si>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</si>
  <si>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</si>
  <si>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</si>
  <si>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</si>
  <si>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</si>
  <si>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</si>
  <si>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</si>
  <si>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</si>
  <si>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</si>
  <si>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</si>
  <si>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</si>
  <si>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</si>
  <si>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</si>
  <si>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</si>
  <si>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</si>
  <si>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</si>
  <si>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</si>
  <si>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</si>
  <si>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</si>
  <si>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</si>
  <si>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</si>
  <si>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</si>
  <si>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</si>
  <si>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</si>
  <si>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</si>
  <si>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</si>
  <si>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</si>
  <si>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</si>
  <si>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</si>
  <si>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</si>
  <si>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</si>
  <si>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</si>
  <si>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</si>
  <si>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</si>
  <si>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</si>
  <si>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</si>
  <si>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</si>
  <si>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</si>
  <si>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</si>
  <si>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</si>
  <si>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</si>
  <si>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</si>
  <si>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</si>
  <si>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</si>
  <si>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</si>
  <si>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</si>
  <si>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</si>
  <si>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</si>
  <si>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</si>
  <si>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</si>
  <si>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</si>
  <si>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</si>
  <si>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</si>
  <si>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</si>
  <si>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</si>
  <si>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</si>
  <si>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</si>
  <si>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</si>
  <si>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</si>
  <si>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</si>
  <si>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</si>
  <si>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</si>
  <si>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</si>
  <si>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</si>
  <si>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</si>
  <si>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</si>
  <si>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</si>
  <si>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</si>
  <si>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</si>
  <si>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</si>
  <si>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</si>
  <si>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</si>
  <si>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</si>
  <si>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</si>
  <si>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</si>
  <si>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</si>
  <si>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</si>
  <si>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</si>
  <si>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</si>
  <si>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</si>
  <si>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</si>
  <si>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</si>
  <si>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</si>
  <si>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</si>
  <si>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</si>
  <si>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</si>
  <si>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</si>
  <si>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</si>
  <si>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</si>
  <si>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</si>
  <si>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</si>
  <si>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</si>
  <si>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</si>
  <si>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</si>
  <si>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</si>
  <si>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</si>
  <si>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</si>
  <si>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</si>
  <si>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</si>
  <si>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</si>
  <si>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</si>
  <si>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</si>
  <si>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</si>
  <si>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</si>
  <si>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</si>
  <si>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</si>
  <si>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</si>
  <si>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</si>
  <si>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</si>
  <si>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</si>
  <si>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</si>
  <si>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</si>
  <si>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</si>
  <si>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</si>
  <si>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</si>
  <si>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</si>
  <si>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</si>
  <si>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</si>
  <si>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</si>
  <si>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</si>
  <si>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</si>
  <si>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</si>
  <si>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</si>
  <si>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</si>
  <si>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</si>
  <si>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</si>
  <si>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</si>
  <si>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</si>
  <si>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</si>
  <si>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</si>
  <si>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</si>
  <si>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</si>
  <si>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</si>
  <si>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</si>
  <si>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</si>
  <si>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</si>
  <si>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</si>
  <si>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</si>
  <si>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</si>
  <si>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</si>
  <si>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</si>
  <si>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</si>
  <si>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</si>
  <si>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</si>
  <si>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</si>
  <si>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</si>
  <si>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</si>
  <si>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</si>
  <si>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</si>
  <si>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</si>
  <si>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</si>
  <si>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</si>
  <si>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</si>
  <si>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</si>
  <si>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</si>
  <si>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</si>
  <si>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</si>
  <si>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</si>
  <si>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</si>
  <si>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</si>
  <si>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</si>
  <si>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</si>
  <si>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</si>
  <si>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</si>
  <si>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</si>
  <si>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</si>
  <si>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</si>
  <si>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</si>
  <si>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</si>
  <si>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</si>
  <si>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</si>
  <si>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</si>
  <si>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</si>
  <si>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</si>
  <si>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</si>
  <si>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</si>
  <si>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</si>
  <si>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</si>
  <si>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</si>
  <si>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</si>
  <si>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</si>
  <si>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</si>
  <si>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</si>
  <si>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</si>
  <si>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</si>
  <si>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</si>
  <si>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</si>
  <si>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</si>
  <si>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</si>
  <si>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</si>
  <si>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</si>
  <si>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</si>
  <si>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</si>
  <si>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</si>
  <si>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</si>
  <si>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</si>
  <si>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</si>
  <si>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</si>
  <si>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</si>
  <si>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</si>
  <si>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</si>
  <si>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</si>
  <si>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</si>
  <si>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</si>
  <si>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</si>
  <si>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</si>
  <si>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</si>
  <si>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</si>
  <si>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</si>
  <si>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</si>
  <si>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</si>
  <si>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</si>
  <si>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</si>
  <si>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</si>
  <si>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</si>
  <si>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</si>
  <si>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</si>
  <si>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</si>
  <si>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</si>
  <si>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</si>
  <si>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</si>
  <si>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</si>
  <si>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</si>
  <si>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</si>
  <si>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</si>
  <si>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</si>
  <si>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</si>
  <si>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</si>
  <si>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</si>
  <si>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</si>
  <si>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</si>
  <si>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</si>
  <si>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</si>
  <si>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</si>
  <si>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</si>
  <si>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</si>
  <si>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</si>
  <si>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</si>
  <si>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</si>
  <si>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</si>
  <si>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</si>
  <si>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</si>
  <si>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</si>
  <si>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</si>
  <si>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</si>
  <si>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</si>
  <si>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</si>
  <si>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</si>
  <si>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</si>
  <si>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</si>
  <si>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</si>
  <si>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</si>
  <si>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</si>
  <si>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</si>
  <si>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</si>
  <si>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</si>
  <si>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</si>
  <si>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</si>
  <si>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</si>
  <si>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</si>
  <si>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</si>
  <si>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</si>
  <si>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</si>
  <si>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</si>
  <si>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</si>
  <si>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</si>
  <si>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</si>
  <si>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</si>
  <si>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</si>
  <si>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</si>
  <si>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</si>
  <si>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</si>
  <si>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</si>
  <si>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</si>
  <si>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</si>
  <si>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</si>
  <si>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</si>
  <si>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</si>
  <si>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</si>
  <si>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</si>
  <si>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</si>
  <si>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</si>
  <si>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</si>
  <si>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</si>
  <si>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</si>
  <si>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</si>
  <si>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</si>
  <si>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</si>
  <si>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</si>
  <si>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</si>
  <si>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</si>
  <si>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</si>
  <si>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</si>
  <si>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</si>
  <si>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</si>
  <si>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</si>
  <si>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</si>
  <si>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</si>
  <si>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</si>
  <si>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</si>
  <si>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</si>
  <si>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</si>
  <si>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</si>
  <si>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</si>
  <si>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</si>
  <si>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</si>
  <si>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</si>
  <si>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</si>
  <si>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</si>
  <si>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</si>
  <si>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</si>
  <si>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</si>
  <si>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</si>
  <si>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</si>
  <si>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</si>
  <si>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</si>
  <si>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</si>
  <si>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</si>
  <si>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</si>
  <si>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</si>
  <si>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</si>
  <si>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</si>
  <si>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</si>
  <si>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</si>
  <si>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</si>
  <si>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</si>
  <si>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</si>
  <si>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</si>
  <si>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</si>
  <si>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</si>
  <si>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</si>
  <si>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</si>
  <si>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</si>
  <si>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</si>
  <si>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</si>
  <si>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</si>
  <si>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</si>
  <si>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</si>
  <si>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</si>
  <si>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</si>
  <si>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</si>
  <si>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</si>
  <si>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</si>
  <si>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</si>
  <si>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</si>
  <si>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</si>
  <si>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</si>
  <si>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</si>
  <si>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</si>
  <si>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</si>
  <si>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</si>
  <si>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</si>
  <si>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</si>
  <si>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</si>
  <si>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</si>
  <si>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</si>
  <si>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</si>
  <si>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</si>
  <si>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</si>
  <si>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</si>
  <si>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</si>
  <si>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</si>
  <si>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</si>
  <si>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</si>
  <si>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</si>
  <si>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</si>
  <si>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</si>
  <si>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</si>
  <si>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</si>
  <si>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</si>
  <si>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</si>
  <si>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</si>
  <si>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</si>
  <si>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</si>
  <si>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</si>
  <si>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</si>
  <si>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</si>
  <si>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</si>
  <si>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</si>
  <si>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</si>
  <si>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</si>
  <si>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</si>
  <si>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</si>
  <si>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</si>
  <si>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</si>
  <si>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</si>
  <si>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</si>
  <si>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</si>
  <si>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</si>
  <si>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</si>
  <si>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</si>
  <si>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</si>
  <si>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</si>
  <si>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</si>
  <si>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</si>
  <si>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</si>
  <si>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</si>
  <si>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</si>
  <si>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</si>
  <si>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</si>
  <si>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</si>
  <si>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</si>
  <si>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</si>
  <si>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</si>
  <si>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</si>
  <si>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</si>
  <si>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</si>
  <si>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</si>
  <si>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</si>
  <si>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</si>
  <si>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</si>
  <si>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</si>
  <si>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</si>
  <si>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</si>
  <si>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</si>
  <si>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</si>
  <si>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</si>
  <si>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</si>
  <si>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</si>
  <si>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</si>
  <si>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</si>
  <si>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</si>
  <si>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</si>
  <si>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</si>
  <si>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</si>
  <si>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</si>
  <si>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</si>
  <si>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</si>
  <si>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</si>
  <si>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</si>
  <si>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</si>
  <si>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</si>
  <si>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</si>
  <si>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</si>
  <si>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</si>
  <si>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</si>
  <si>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</si>
  <si>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</si>
  <si>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</si>
  <si>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</si>
  <si>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</si>
  <si>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</si>
  <si>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</si>
  <si>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</si>
  <si>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</si>
  <si>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</si>
  <si>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</si>
  <si>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</si>
  <si>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</si>
  <si>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</si>
  <si>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</si>
  <si>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</si>
  <si>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</si>
  <si>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</si>
  <si>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</si>
  <si>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</si>
  <si>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</si>
  <si>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</si>
  <si>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</si>
  <si>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</si>
  <si>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</si>
  <si>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</si>
  <si>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</si>
  <si>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</si>
  <si>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</si>
  <si>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</si>
  <si>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</si>
  <si>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</si>
  <si>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</si>
  <si>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</si>
  <si>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</si>
  <si>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</si>
  <si>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</si>
  <si>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</si>
  <si>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</si>
  <si>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</si>
  <si>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</si>
  <si>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</si>
  <si>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</si>
  <si>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</si>
  <si>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</si>
  <si>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</si>
  <si>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</si>
  <si>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</si>
  <si>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</si>
  <si>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</si>
  <si>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</si>
  <si>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</si>
  <si>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</si>
  <si>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</si>
  <si>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</si>
  <si>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</si>
  <si>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</si>
  <si>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</si>
  <si>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</si>
  <si>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</si>
  <si>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</si>
  <si>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</si>
  <si>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</si>
  <si>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</si>
  <si>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</si>
  <si>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</si>
  <si>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</si>
  <si>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</si>
  <si>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</si>
  <si>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</si>
  <si>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</si>
  <si>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</si>
  <si>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</si>
  <si>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</si>
  <si>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</si>
  <si>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</si>
  <si>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</si>
  <si>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</si>
  <si>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</si>
  <si>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</si>
  <si>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</si>
  <si>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</si>
  <si>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</si>
  <si>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</si>
  <si>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</si>
  <si>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</si>
  <si>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</si>
  <si>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</si>
  <si>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</si>
  <si>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</si>
  <si>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</si>
  <si>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</si>
  <si>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</si>
  <si>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</si>
  <si>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</si>
  <si>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</si>
  <si>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</si>
  <si>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</si>
  <si>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</si>
  <si>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</si>
  <si>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</si>
  <si>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</si>
  <si>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</si>
  <si>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</si>
  <si>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</si>
  <si>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</si>
  <si>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</si>
  <si>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</si>
  <si>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</si>
  <si>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</si>
  <si>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</si>
  <si>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</si>
  <si>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</si>
  <si>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</si>
  <si>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</si>
  <si>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</si>
  <si>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</si>
  <si>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</si>
  <si>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</si>
  <si>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</si>
  <si>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</si>
  <si>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</si>
  <si>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</si>
  <si>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</si>
  <si>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</si>
  <si>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</si>
  <si>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</si>
  <si>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</si>
  <si>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</si>
  <si>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</si>
  <si>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</si>
  <si>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</si>
  <si>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</si>
  <si>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</si>
  <si>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</si>
  <si>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</si>
  <si>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</si>
  <si>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</si>
  <si>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</si>
  <si>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</si>
  <si>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</si>
  <si>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</si>
  <si>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</si>
  <si>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</si>
  <si>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</si>
  <si>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</si>
  <si>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</si>
  <si>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</si>
  <si>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</si>
  <si>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</si>
  <si>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</si>
  <si>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</si>
  <si>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</si>
  <si>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</si>
  <si>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</si>
  <si>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</si>
  <si>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</si>
  <si>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</si>
  <si>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</si>
  <si>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</si>
  <si>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</si>
  <si>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</si>
  <si>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</si>
  <si>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</si>
  <si>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</si>
  <si>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</si>
  <si>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</si>
  <si>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</si>
  <si>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</si>
  <si>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</si>
  <si>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</si>
  <si>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</si>
  <si>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</si>
  <si>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</si>
  <si>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</si>
  <si>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</si>
  <si>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</si>
  <si>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</si>
  <si>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</si>
  <si>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</si>
  <si>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</si>
  <si>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</si>
  <si>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</si>
  <si>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</si>
  <si>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</si>
  <si>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</si>
  <si>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</si>
  <si>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</si>
  <si>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</si>
  <si>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</si>
  <si>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</si>
  <si>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</si>
  <si>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</si>
  <si>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</si>
  <si>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</si>
  <si>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</si>
  <si>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</si>
  <si>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</si>
  <si>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</si>
  <si>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</si>
  <si>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</si>
  <si>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</si>
  <si>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</si>
  <si>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</si>
  <si>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</si>
  <si>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</si>
  <si>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</si>
  <si>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</si>
  <si>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</si>
  <si>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</si>
  <si>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</si>
  <si>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</si>
  <si>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</si>
  <si>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</si>
  <si>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</si>
  <si>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</si>
  <si>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</si>
  <si>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</si>
  <si>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</si>
  <si>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</si>
  <si>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</si>
  <si>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</si>
  <si>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</si>
  <si>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</si>
  <si>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</si>
  <si>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</si>
  <si>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</si>
  <si>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</si>
  <si>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</si>
  <si>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</si>
  <si>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</si>
  <si>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</si>
  <si>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</si>
  <si>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</si>
  <si>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</si>
  <si>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</si>
  <si>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</si>
  <si>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</si>
  <si>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</si>
  <si>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</si>
  <si>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</si>
  <si>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</si>
  <si>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</si>
  <si>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</si>
  <si>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</si>
  <si>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</si>
  <si>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</si>
  <si>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</si>
  <si>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</si>
  <si>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</si>
  <si>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</si>
  <si>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</si>
  <si>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</si>
  <si>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</si>
  <si>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</si>
  <si>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</si>
  <si>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</si>
  <si>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</si>
  <si>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</si>
  <si>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</si>
  <si>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</si>
  <si>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</si>
  <si>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</si>
  <si>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</si>
  <si>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</si>
  <si>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</si>
  <si>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</si>
  <si>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</si>
  <si>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</si>
  <si>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</si>
  <si>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</si>
  <si>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</si>
  <si>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</si>
  <si>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</si>
  <si>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</si>
  <si>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</si>
  <si>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</si>
  <si>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</si>
  <si>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</si>
  <si>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</si>
  <si>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</si>
  <si>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</si>
  <si>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</si>
  <si>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</si>
  <si>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</si>
  <si>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</si>
  <si>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</si>
  <si>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</si>
  <si>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</si>
  <si>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</si>
  <si>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</si>
  <si>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</si>
  <si>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</si>
  <si>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</si>
  <si>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</si>
  <si>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</si>
  <si>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</si>
  <si>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</si>
  <si>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</si>
  <si>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</si>
  <si>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</si>
  <si>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</si>
  <si>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</si>
  <si>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</si>
  <si>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</si>
  <si>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</si>
  <si>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</si>
  <si>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</si>
  <si>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</si>
  <si>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</si>
  <si>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</si>
  <si>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</si>
  <si>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</si>
  <si>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</si>
  <si>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</si>
  <si>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</si>
  <si>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</si>
  <si>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</si>
  <si>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</si>
  <si>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</si>
  <si>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</si>
  <si>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</si>
  <si>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</si>
  <si>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</si>
  <si>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</si>
  <si>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</si>
  <si>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</si>
  <si>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</si>
  <si>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</si>
  <si>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</si>
  <si>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</si>
  <si>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</si>
  <si>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</si>
  <si>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</si>
  <si>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</si>
  <si>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</si>
  <si>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</si>
  <si>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</si>
  <si>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</si>
  <si>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</si>
  <si>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</si>
  <si>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</si>
  <si>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</si>
  <si>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</si>
  <si>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</si>
  <si>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</si>
  <si>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</si>
  <si>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</si>
  <si>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</si>
  <si>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</si>
  <si>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</si>
  <si>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</si>
  <si>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</si>
  <si>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</si>
  <si>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</si>
  <si>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</si>
  <si>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</si>
  <si>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</si>
  <si>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</si>
  <si>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</si>
  <si>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</si>
  <si>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</si>
  <si>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</si>
  <si>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</si>
  <si>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</si>
  <si>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</si>
  <si>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</si>
  <si>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</si>
  <si>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</si>
  <si>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</si>
  <si>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</si>
  <si>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</si>
  <si>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</si>
  <si>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</si>
  <si>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</si>
  <si>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</si>
  <si>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</si>
  <si>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</si>
  <si>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</si>
  <si>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</si>
  <si>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</si>
  <si>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</si>
  <si>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</si>
  <si>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</si>
  <si>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</si>
  <si>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</si>
  <si>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</si>
  <si>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</si>
  <si>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</si>
  <si>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</si>
  <si>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</si>
  <si>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</si>
  <si>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</si>
  <si>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</si>
  <si>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</si>
  <si>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</si>
  <si>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</si>
  <si>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</si>
  <si>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</si>
  <si>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</si>
  <si>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</si>
  <si>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</si>
  <si>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</si>
  <si>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</si>
  <si>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</si>
  <si>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</si>
  <si>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</si>
  <si>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</si>
  <si>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</si>
  <si>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</si>
  <si>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</si>
  <si>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</si>
  <si>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</si>
  <si>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</si>
  <si>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</si>
  <si>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</si>
  <si>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</si>
  <si>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</si>
  <si>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</si>
  <si>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</si>
  <si>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</si>
  <si>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</si>
  <si>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</si>
  <si>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</si>
  <si>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</si>
  <si>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</si>
  <si>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</si>
  <si>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</si>
  <si>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</si>
  <si>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</si>
  <si>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</si>
  <si>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</si>
  <si>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</si>
  <si>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</si>
  <si>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</si>
  <si>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</si>
  <si>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</si>
  <si>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</si>
  <si>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</si>
  <si>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</si>
  <si>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</si>
  <si>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</si>
  <si>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</si>
  <si>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</si>
  <si>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</si>
  <si>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</si>
  <si>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</si>
  <si>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</si>
  <si>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</si>
  <si>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</si>
  <si>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</si>
  <si>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</si>
  <si>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</si>
  <si>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</si>
  <si>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</si>
  <si>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</si>
  <si>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</si>
  <si>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</si>
  <si>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</si>
  <si>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</si>
  <si>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</si>
  <si>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</si>
  <si>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</si>
  <si>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</si>
  <si>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</si>
  <si>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</si>
  <si>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</si>
  <si>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</si>
  <si>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</si>
  <si>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</si>
  <si>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</si>
  <si>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</si>
  <si>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</si>
  <si>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</si>
  <si>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</si>
  <si>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</si>
  <si>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</si>
  <si>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</si>
  <si>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</si>
  <si>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</si>
  <si>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</si>
  <si>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</si>
  <si>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</si>
  <si>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</si>
  <si>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</si>
  <si>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</si>
  <si>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</si>
  <si>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</si>
  <si>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</si>
  <si>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</si>
  <si>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</si>
  <si>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</si>
  <si>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</si>
  <si>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</si>
  <si>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</si>
  <si>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</si>
  <si>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</si>
  <si>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</si>
  <si>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</si>
  <si>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</si>
  <si>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</si>
  <si>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</si>
  <si>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</si>
  <si>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</si>
  <si>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</si>
  <si>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</si>
  <si>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</si>
  <si>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</si>
  <si>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</si>
  <si>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</si>
  <si>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</si>
  <si>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</si>
  <si>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</si>
  <si>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</si>
  <si>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</si>
  <si>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</si>
  <si>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</si>
  <si>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</si>
  <si>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</si>
  <si>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</si>
  <si>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</si>
  <si>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</si>
  <si>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</si>
  <si>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</si>
  <si>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</si>
  <si>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</si>
  <si>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</si>
  <si>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</si>
  <si>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</si>
  <si>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</si>
  <si>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</si>
  <si>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</si>
  <si>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</si>
  <si>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</si>
  <si>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</si>
  <si>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</si>
  <si>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</si>
  <si>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</si>
  <si>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</si>
  <si>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</si>
  <si>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</si>
  <si>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</si>
  <si>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</si>
  <si>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</si>
  <si>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</si>
  <si>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</si>
  <si>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</si>
  <si>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</si>
  <si>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</si>
  <si>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</si>
  <si>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</si>
  <si>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</si>
  <si>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</si>
  <si>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</si>
  <si>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</si>
  <si>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</si>
  <si>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</si>
  <si>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</si>
  <si>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</si>
  <si>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</si>
  <si>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</si>
  <si>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</si>
  <si>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</si>
  <si>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</si>
  <si>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</si>
  <si>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</si>
  <si>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</si>
  <si>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</si>
  <si>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</si>
  <si>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</si>
  <si>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</si>
  <si>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</si>
  <si>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</si>
  <si>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</si>
  <si>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</si>
  <si>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</si>
  <si>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</si>
  <si>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</si>
  <si>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</si>
  <si>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</si>
  <si>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</si>
  <si>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</si>
  <si>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</si>
  <si>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</si>
  <si>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</si>
  <si>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</si>
  <si>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</si>
  <si>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</si>
  <si>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</si>
  <si>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</si>
  <si>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</si>
  <si>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</si>
  <si>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</si>
  <si>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</si>
  <si>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</si>
  <si>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</si>
  <si>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</si>
  <si>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</si>
  <si>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</si>
  <si>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</si>
  <si>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</si>
  <si>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</si>
  <si>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</si>
  <si>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</si>
  <si>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</si>
  <si>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</si>
  <si>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</si>
  <si>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</si>
  <si>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</si>
  <si>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</si>
  <si>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</si>
  <si>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</si>
  <si>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</si>
  <si>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</si>
  <si>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</si>
  <si>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</si>
  <si>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</si>
  <si>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</si>
  <si>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</si>
  <si>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</si>
  <si>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</si>
  <si>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</si>
  <si>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</si>
  <si>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</si>
  <si>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</si>
  <si>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</si>
  <si>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</si>
  <si>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</si>
  <si>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</si>
  <si>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</si>
  <si>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</si>
  <si>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</si>
  <si>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</si>
  <si>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</si>
  <si>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</si>
  <si>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</si>
  <si>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</si>
  <si>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</si>
  <si>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</si>
  <si>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</si>
  <si>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</si>
  <si>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</si>
  <si>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</si>
  <si>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</si>
  <si>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</si>
  <si>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</si>
  <si>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</si>
  <si>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</si>
  <si>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</si>
  <si>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</si>
  <si>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</si>
  <si>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</si>
  <si>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</si>
  <si>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</si>
  <si>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</si>
  <si>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</si>
  <si>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</si>
  <si>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</si>
  <si>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</si>
  <si>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</si>
  <si>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</si>
  <si>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</si>
  <si>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</si>
  <si>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</si>
  <si>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</si>
  <si>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</si>
  <si>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</si>
  <si>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</si>
  <si>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</si>
  <si>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</si>
  <si>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</si>
  <si>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</si>
  <si>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</si>
  <si>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</si>
  <si>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</si>
  <si>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</si>
  <si>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</si>
  <si>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</si>
  <si>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</si>
  <si>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</si>
  <si>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</si>
  <si>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</si>
  <si>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</si>
  <si>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</si>
  <si>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</si>
  <si>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</si>
  <si>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</si>
  <si>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</si>
  <si>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</si>
  <si>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</si>
  <si>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</si>
  <si>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</si>
  <si>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</si>
  <si>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</si>
  <si>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</si>
  <si>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</si>
  <si>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</si>
  <si>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</si>
  <si>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</si>
  <si>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</si>
  <si>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</si>
  <si>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</si>
  <si>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</si>
  <si>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</si>
  <si>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</si>
  <si>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</si>
  <si>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</si>
  <si>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</si>
  <si>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</si>
  <si>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</si>
  <si>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</si>
  <si>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</si>
  <si>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</si>
  <si>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</si>
  <si>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</si>
  <si>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</si>
  <si>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</si>
  <si>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</si>
  <si>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</si>
  <si>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</si>
  <si>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</si>
  <si>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</si>
  <si>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</si>
  <si>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</si>
  <si>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</si>
  <si>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</si>
  <si>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</si>
  <si>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</si>
  <si>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</si>
  <si>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</si>
  <si>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</si>
  <si>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</si>
  <si>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</si>
  <si>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</si>
  <si>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</si>
  <si>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</si>
  <si>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</si>
  <si>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</si>
  <si>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</si>
  <si>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</si>
  <si>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</si>
  <si>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</si>
  <si>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</si>
  <si>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</si>
  <si>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</si>
  <si>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</si>
  <si>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</si>
  <si>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</si>
  <si>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</si>
  <si>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</si>
  <si>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</si>
  <si>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</si>
  <si>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</si>
  <si>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</si>
  <si>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</si>
  <si>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</si>
  <si>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</si>
  <si>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</si>
  <si>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</si>
  <si>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</si>
  <si>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</si>
  <si>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</si>
  <si>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</si>
  <si>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</si>
  <si>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</si>
  <si>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</si>
  <si>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</si>
  <si>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</si>
  <si>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</si>
  <si>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</si>
  <si>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</si>
  <si>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</si>
  <si>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</si>
  <si>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</si>
  <si>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</si>
  <si>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</si>
  <si>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</si>
  <si>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</si>
  <si>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</si>
  <si>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</si>
  <si>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</si>
  <si>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</si>
  <si>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</si>
  <si>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</si>
  <si>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</si>
  <si>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</si>
  <si>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</si>
  <si>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</si>
  <si>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</si>
  <si>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</si>
  <si>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</si>
  <si>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</si>
  <si>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</si>
  <si>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</si>
  <si>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</si>
  <si>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</si>
  <si>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</si>
  <si>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</si>
  <si>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</si>
  <si>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</si>
  <si>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</si>
  <si>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</si>
  <si>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</si>
  <si>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</si>
  <si>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</si>
  <si>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</si>
  <si>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</si>
  <si>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</si>
  <si>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</si>
  <si>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</si>
  <si>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</si>
  <si>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</si>
  <si>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</si>
  <si>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</si>
  <si>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</si>
  <si>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</si>
  <si>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</si>
  <si>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</si>
  <si>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</si>
  <si>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</si>
  <si>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</si>
  <si>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</si>
  <si>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</si>
  <si>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</si>
  <si>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</si>
  <si>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</si>
  <si>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</si>
  <si>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</si>
  <si>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</si>
  <si>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</si>
  <si>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</si>
  <si>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</si>
  <si>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</si>
  <si>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</si>
  <si>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</si>
  <si>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</si>
  <si>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</si>
  <si>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</si>
  <si>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</si>
  <si>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</si>
  <si>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</si>
  <si>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</si>
  <si>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</si>
  <si>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</si>
  <si>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</si>
  <si>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</si>
  <si>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</si>
  <si>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</si>
  <si>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</si>
  <si>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</si>
  <si>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</si>
  <si>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</si>
  <si>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</si>
  <si>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</si>
  <si>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</si>
  <si>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</si>
  <si>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</si>
  <si>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</si>
  <si>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</si>
  <si>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</si>
  <si>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</si>
  <si>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</si>
  <si>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</si>
  <si>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</si>
  <si>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</si>
  <si>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</si>
  <si>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</si>
  <si>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</si>
  <si>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</si>
  <si>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</si>
  <si>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</si>
  <si>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</si>
  <si>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</si>
  <si>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</si>
  <si>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</si>
  <si>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</si>
  <si>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</si>
  <si>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</si>
  <si>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</si>
  <si>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</si>
  <si>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</si>
  <si>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</si>
  <si>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</si>
  <si>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</si>
  <si>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</si>
  <si>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</si>
  <si>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</si>
  <si>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</si>
  <si>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</si>
  <si>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</si>
  <si>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</si>
  <si>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</si>
  <si>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</si>
  <si>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</si>
  <si>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</si>
  <si>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</si>
  <si>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</si>
  <si>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</si>
  <si>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</si>
  <si>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</si>
  <si>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</si>
  <si>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</si>
  <si>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</si>
  <si>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</si>
  <si>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</si>
  <si>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</si>
  <si>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</si>
  <si>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</si>
  <si>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</si>
  <si>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</si>
  <si>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</si>
  <si>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</si>
  <si>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</si>
  <si>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</si>
  <si>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</si>
  <si>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</si>
  <si>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</si>
  <si>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</si>
  <si>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</si>
  <si>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</si>
  <si>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</si>
  <si>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</si>
  <si>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</si>
  <si>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</si>
  <si>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</si>
  <si>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</si>
  <si>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</si>
  <si>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</si>
  <si>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</si>
  <si>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</si>
  <si>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</si>
  <si>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</si>
  <si>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</si>
  <si>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</si>
  <si>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</si>
  <si>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</si>
  <si>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</si>
  <si>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</si>
  <si>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</si>
  <si>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</si>
  <si>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</si>
  <si>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</si>
  <si>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</si>
  <si>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</si>
  <si>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</si>
  <si>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</si>
  <si>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</si>
  <si>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</si>
  <si>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</si>
  <si>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</si>
  <si>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</si>
  <si>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</si>
  <si>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</si>
  <si>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</si>
  <si>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</si>
  <si>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</si>
  <si>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</si>
  <si>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</si>
  <si>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</si>
  <si>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</si>
  <si>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</si>
  <si>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</si>
  <si>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</si>
  <si>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</si>
  <si>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</si>
  <si>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</si>
  <si>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</si>
  <si>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</si>
  <si>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</si>
  <si>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</si>
  <si>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</si>
  <si>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</si>
  <si>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</si>
  <si>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</si>
  <si>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</si>
  <si>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</si>
  <si>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</si>
  <si>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</si>
  <si>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</si>
  <si>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</si>
  <si>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</si>
  <si>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</si>
  <si>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</si>
  <si>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</si>
  <si>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</si>
  <si>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</si>
  <si>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</si>
  <si>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</si>
  <si>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</si>
  <si>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</si>
  <si>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</si>
  <si>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</si>
  <si>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</si>
  <si>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</si>
  <si>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</si>
  <si>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</si>
  <si>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</si>
  <si>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</si>
  <si>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</si>
  <si>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</si>
  <si>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</si>
  <si>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</si>
  <si>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</si>
  <si>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</si>
  <si>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</si>
  <si>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</si>
  <si>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</si>
  <si>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</si>
  <si>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</si>
  <si>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</si>
  <si>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</si>
  <si>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</si>
  <si>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</si>
  <si>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</si>
  <si>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</si>
  <si>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</si>
  <si>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</si>
  <si>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</si>
  <si>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</si>
  <si>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</si>
  <si>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</si>
  <si>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</si>
  <si>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</si>
  <si>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</si>
  <si>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</si>
  <si>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</si>
  <si>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</si>
  <si>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</si>
  <si>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</si>
  <si>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</si>
  <si>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</si>
  <si>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</si>
  <si>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</si>
  <si>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</si>
  <si>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</si>
  <si>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</si>
  <si>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</si>
  <si>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</si>
  <si>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</si>
  <si>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</si>
  <si>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</si>
  <si>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</si>
  <si>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</si>
  <si>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</si>
  <si>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</si>
  <si>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</si>
  <si>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</si>
  <si>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</si>
  <si>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</si>
  <si>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</si>
  <si>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</si>
  <si>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</si>
  <si>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</si>
  <si>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</si>
  <si>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</si>
  <si>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</si>
  <si>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</si>
  <si>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</si>
  <si>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</si>
  <si>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</si>
  <si>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</si>
  <si>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</si>
  <si>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</si>
  <si>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</si>
  <si>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</si>
  <si>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</si>
  <si>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</si>
  <si>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</si>
  <si>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</si>
  <si>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</si>
  <si>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</si>
  <si>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</si>
  <si>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</si>
  <si>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</si>
  <si>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</si>
  <si>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</si>
  <si>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</si>
  <si>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</si>
  <si>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</si>
  <si>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</si>
  <si>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</si>
  <si>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</si>
  <si>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</si>
  <si>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</si>
  <si>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</si>
  <si>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</si>
  <si>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</si>
  <si>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</si>
  <si>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</si>
  <si>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</si>
  <si>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</si>
  <si>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</si>
  <si>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</si>
  <si>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</si>
  <si>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</si>
  <si>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</si>
  <si>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</si>
  <si>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</si>
  <si>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</si>
  <si>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</si>
  <si>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</si>
  <si>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</si>
  <si>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</si>
  <si>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</si>
  <si>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</si>
  <si>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</si>
  <si>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</si>
  <si>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</si>
  <si>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</si>
  <si>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</si>
  <si>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</si>
  <si>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</si>
  <si>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</si>
  <si>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</si>
  <si>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</si>
  <si>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</si>
  <si>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</si>
  <si>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</si>
  <si>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</si>
  <si>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</si>
  <si>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</si>
  <si>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</si>
  <si>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</si>
  <si>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</si>
  <si>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</si>
  <si>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</si>
  <si>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</si>
  <si>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</si>
  <si>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</si>
  <si>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</si>
  <si>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</si>
  <si>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</si>
  <si>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</si>
  <si>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</si>
  <si>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</si>
  <si>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</si>
  <si>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</si>
  <si>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</si>
  <si>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</si>
  <si>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</si>
  <si>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</si>
  <si>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</si>
  <si>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</si>
  <si>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</si>
  <si>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</si>
  <si>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</si>
  <si>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</si>
  <si>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</si>
  <si>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</si>
  <si>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</si>
  <si>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</si>
  <si>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</si>
  <si>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</si>
  <si>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</si>
  <si>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</si>
  <si>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</si>
  <si>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</si>
  <si>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</si>
  <si>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</si>
  <si>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</si>
  <si>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</si>
  <si>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</si>
  <si>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</si>
  <si>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</si>
  <si>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</si>
  <si>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</si>
  <si>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</si>
  <si>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</si>
  <si>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</si>
  <si>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</si>
  <si>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</si>
  <si>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</si>
  <si>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</si>
  <si>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</si>
  <si>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</si>
  <si>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</si>
  <si>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</si>
  <si>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</si>
  <si>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</si>
  <si>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</si>
  <si>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</si>
  <si>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</si>
  <si>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</si>
  <si>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</si>
  <si>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</si>
  <si>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</si>
  <si>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</si>
  <si>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</si>
  <si>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</si>
  <si>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</si>
  <si>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</si>
  <si>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</si>
  <si>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</si>
  <si>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</si>
  <si>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</si>
  <si>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</si>
  <si>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</si>
  <si>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</si>
  <si>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</si>
  <si>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</si>
  <si>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</si>
  <si>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</si>
  <si>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</si>
  <si>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</si>
  <si>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</si>
  <si>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</si>
  <si>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</si>
  <si>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</si>
  <si>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</si>
  <si>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</si>
  <si>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</si>
  <si>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</si>
  <si>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</si>
  <si>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</si>
  <si>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</si>
  <si>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</si>
  <si>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</si>
  <si>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</si>
  <si>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</si>
  <si>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</si>
  <si>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</si>
  <si>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</si>
  <si>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</si>
  <si>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</si>
  <si>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</si>
  <si>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</si>
  <si>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</si>
  <si>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</si>
  <si>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</si>
  <si>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</si>
  <si>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</si>
  <si>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</si>
  <si>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</si>
  <si>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</si>
  <si>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</si>
  <si>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</si>
  <si>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</si>
  <si>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</si>
  <si>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</si>
  <si>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</si>
  <si>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</si>
  <si>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</si>
  <si>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</si>
  <si>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</si>
  <si>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</si>
  <si>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</si>
  <si>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</si>
  <si>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</si>
  <si>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</si>
  <si>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</si>
  <si>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</si>
  <si>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</si>
  <si>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</si>
  <si>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</si>
  <si>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</si>
  <si>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</si>
  <si>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</si>
  <si>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</si>
  <si>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</si>
  <si>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</si>
  <si>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</si>
  <si>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</si>
  <si>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</si>
  <si>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</si>
  <si>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</si>
  <si>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</si>
  <si>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</si>
  <si>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</si>
  <si>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</si>
  <si>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</si>
  <si>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</si>
  <si>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</si>
  <si>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</si>
  <si>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</si>
  <si>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</si>
  <si>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</si>
  <si>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</si>
  <si>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</si>
  <si>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</si>
  <si>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</si>
  <si>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</si>
  <si>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</si>
  <si>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</si>
  <si>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</si>
  <si>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</si>
  <si>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</si>
  <si>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</si>
  <si>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</si>
  <si>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</si>
  <si>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</si>
  <si>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</si>
  <si>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</si>
  <si>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</si>
  <si>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</si>
  <si>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</si>
  <si>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</si>
  <si>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</si>
  <si>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</si>
  <si>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</si>
  <si>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</si>
  <si>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</si>
  <si>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</si>
  <si>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</si>
  <si>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</si>
  <si>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</si>
  <si>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</si>
  <si>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</si>
  <si>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</si>
  <si>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</si>
  <si>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</si>
  <si>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</si>
  <si>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</si>
  <si>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</si>
  <si>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</si>
  <si>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</si>
  <si>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</si>
  <si>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</si>
  <si>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</si>
  <si>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</si>
  <si>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</si>
  <si>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</si>
  <si>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</si>
  <si>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</si>
  <si>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</si>
  <si>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</si>
  <si>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</si>
  <si>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</si>
  <si>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</si>
  <si>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</si>
  <si>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</si>
  <si>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</si>
  <si>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</si>
  <si>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</si>
  <si>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</si>
  <si>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</si>
  <si>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</si>
  <si>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</si>
  <si>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</si>
  <si>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</si>
  <si>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</si>
  <si>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</si>
  <si>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</si>
  <si>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</si>
  <si>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</si>
  <si>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</si>
  <si>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</si>
  <si>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</si>
  <si>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</si>
  <si>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</si>
  <si>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</si>
  <si>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</si>
  <si>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</si>
  <si>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</si>
  <si>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</si>
  <si>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</si>
  <si>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</si>
  <si>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</si>
  <si>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</si>
  <si>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</si>
  <si>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</si>
  <si>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</si>
  <si>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</si>
  <si>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</si>
  <si>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</si>
  <si>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</si>
  <si>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</si>
  <si>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</si>
  <si>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</si>
  <si>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</si>
  <si>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</si>
  <si>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</si>
  <si>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</si>
  <si>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</si>
  <si>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</si>
  <si>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</si>
  <si>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</si>
  <si>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</si>
  <si>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</si>
  <si>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</si>
  <si>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</si>
  <si>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</si>
  <si>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</si>
  <si>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</si>
  <si>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</si>
  <si>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</si>
  <si>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</si>
  <si>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</si>
  <si>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</si>
  <si>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</si>
  <si>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</si>
  <si>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</si>
  <si>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</si>
  <si>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</si>
  <si>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</si>
  <si>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</si>
  <si>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</si>
  <si>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</si>
  <si>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</si>
  <si>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</si>
  <si>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</si>
  <si>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</si>
  <si>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</si>
  <si>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</si>
  <si>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</si>
  <si>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</si>
  <si>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</si>
  <si>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</si>
  <si>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</si>
  <si>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</si>
  <si>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</si>
  <si>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</si>
  <si>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</si>
  <si>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</si>
  <si>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</si>
  <si>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</si>
  <si>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</si>
  <si>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</si>
  <si>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</si>
  <si>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</si>
  <si>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</si>
  <si>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</si>
  <si>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</si>
  <si>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</si>
  <si>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</si>
  <si>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</si>
  <si>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</si>
  <si>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</si>
  <si>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</si>
  <si>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</si>
  <si>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</si>
  <si>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</si>
  <si>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</si>
  <si>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</si>
  <si>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</si>
  <si>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</si>
  <si>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</si>
  <si>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</si>
  <si>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</si>
  <si>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</si>
  <si>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</si>
  <si>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</si>
  <si>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</si>
  <si>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</si>
  <si>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</si>
  <si>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</si>
  <si>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</si>
  <si>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</si>
  <si>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</si>
  <si>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</si>
  <si>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</si>
  <si>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</si>
  <si>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</si>
  <si>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</si>
  <si>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</si>
  <si>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</si>
  <si>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</si>
  <si>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</si>
  <si>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</si>
  <si>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</si>
  <si>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</si>
  <si>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</si>
  <si>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</si>
  <si>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</si>
  <si>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</si>
  <si>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</si>
  <si>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</si>
  <si>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</si>
  <si>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</si>
  <si>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</si>
  <si>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</si>
  <si>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</si>
  <si>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</si>
  <si>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</si>
  <si>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</si>
  <si>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</si>
  <si>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</si>
  <si>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</si>
  <si>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</si>
  <si>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</si>
  <si>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</si>
  <si>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</si>
  <si>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</si>
  <si>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</si>
  <si>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</si>
  <si>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</si>
  <si>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</si>
  <si>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</si>
  <si>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</si>
  <si>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</si>
  <si>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</si>
  <si>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</si>
  <si>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</si>
  <si>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</si>
  <si>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</si>
  <si>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</si>
  <si>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</si>
  <si>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</si>
  <si>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</si>
  <si>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</si>
  <si>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</si>
  <si>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</si>
  <si>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</si>
  <si>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</si>
  <si>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</si>
  <si>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</si>
  <si>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</si>
  <si>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</si>
  <si>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</si>
  <si>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</si>
  <si>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</si>
  <si>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</si>
  <si>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</si>
  <si>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</si>
  <si>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</si>
  <si>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</si>
  <si>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</si>
  <si>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</si>
  <si>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</si>
  <si>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</si>
  <si>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</si>
  <si>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</si>
  <si>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</si>
  <si>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</si>
  <si>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</si>
  <si>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</si>
  <si>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</si>
  <si>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</si>
  <si>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</si>
  <si>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</si>
  <si>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</si>
  <si>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</si>
  <si>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</si>
  <si>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</si>
  <si>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</si>
  <si>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</si>
  <si>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</si>
  <si>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</si>
  <si>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</si>
  <si>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</si>
  <si>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</si>
  <si>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</si>
  <si>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</si>
  <si>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</si>
  <si>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</si>
  <si>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</si>
  <si>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</si>
  <si>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</si>
  <si>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</si>
  <si>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</si>
  <si>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</si>
  <si>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</si>
  <si>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</si>
  <si>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</si>
  <si>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</si>
  <si>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</si>
  <si>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</si>
  <si>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</si>
  <si>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</si>
  <si>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</si>
  <si>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</si>
  <si>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</si>
  <si>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</si>
  <si>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</si>
  <si>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</si>
  <si>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</si>
  <si>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</si>
  <si>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</si>
  <si>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</si>
  <si>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</si>
  <si>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</si>
  <si>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</si>
  <si>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</si>
  <si>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</si>
  <si>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</si>
  <si>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</si>
  <si>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</si>
  <si>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</si>
  <si>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</si>
  <si>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</si>
  <si>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</si>
  <si>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</si>
  <si>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</si>
  <si>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</si>
  <si>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</si>
  <si>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</si>
  <si>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</si>
  <si>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</si>
  <si>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</si>
  <si>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</si>
  <si>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</si>
  <si>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</si>
  <si>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</si>
  <si>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</si>
  <si>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</si>
  <si>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</si>
  <si>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</si>
  <si>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</si>
  <si>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</si>
  <si>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</si>
  <si>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</si>
  <si>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</si>
  <si>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</si>
  <si>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</si>
  <si>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</si>
  <si>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</si>
  <si>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</si>
  <si>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</si>
  <si>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</si>
  <si>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</si>
  <si>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</si>
  <si>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</si>
  <si>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</si>
  <si>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</si>
  <si>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</si>
  <si>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</si>
  <si>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</si>
  <si>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</si>
  <si>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</si>
  <si>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</si>
  <si>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</si>
  <si>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</si>
  <si>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</si>
  <si>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</si>
  <si>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</si>
  <si>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</si>
  <si>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</si>
  <si>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</si>
  <si>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</si>
  <si>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</si>
  <si>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</si>
  <si>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</si>
  <si>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</si>
  <si>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</si>
  <si>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</si>
  <si>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</si>
  <si>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</si>
  <si>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</si>
  <si>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</si>
  <si>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</si>
  <si>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</si>
  <si>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</si>
  <si>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</si>
  <si>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</si>
  <si>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</si>
  <si>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</si>
  <si>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</si>
  <si>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</si>
  <si>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</si>
  <si>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</si>
  <si>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</si>
  <si>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</si>
  <si>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</si>
  <si>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</si>
  <si>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</si>
  <si>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</si>
  <si>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</si>
  <si>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</si>
  <si>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</si>
  <si>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</si>
  <si>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</si>
  <si>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</si>
  <si>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</si>
  <si>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</si>
  <si>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</si>
  <si>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</si>
  <si>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</si>
  <si>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</si>
  <si>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</si>
  <si>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</si>
  <si>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</si>
  <si>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</si>
  <si>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</si>
  <si>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</si>
  <si>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</si>
  <si>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</si>
  <si>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</si>
  <si>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</si>
  <si>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</si>
  <si>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</si>
  <si>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</si>
  <si>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</si>
  <si>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</si>
  <si>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</si>
  <si>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</si>
  <si>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</si>
  <si>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</si>
  <si>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</si>
  <si>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</si>
  <si>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</si>
  <si>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</si>
  <si>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</si>
  <si>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</si>
  <si>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</si>
  <si>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</si>
  <si>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</si>
  <si>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</si>
  <si>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</si>
  <si>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</si>
  <si>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</si>
  <si>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</si>
  <si>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</si>
  <si>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</si>
  <si>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</si>
  <si>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</si>
  <si>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</si>
  <si>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</si>
  <si>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</si>
  <si>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</si>
  <si>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</si>
  <si>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</si>
  <si>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</si>
  <si>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</si>
  <si>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</si>
  <si>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</si>
  <si>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</si>
  <si>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</si>
  <si>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</si>
  <si>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</si>
  <si>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</si>
  <si>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</si>
  <si>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</si>
  <si>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</si>
  <si>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</si>
  <si>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</si>
  <si>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</si>
  <si>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</si>
  <si>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</si>
  <si>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</si>
  <si>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</si>
  <si>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</si>
  <si>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</si>
  <si>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</si>
  <si>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</si>
  <si>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</si>
  <si>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</si>
  <si>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</si>
  <si>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</si>
  <si>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</si>
  <si>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</si>
  <si>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</si>
  <si>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</si>
  <si>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</si>
  <si>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</si>
  <si>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</si>
  <si>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</si>
  <si>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</si>
  <si>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</si>
  <si>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</si>
  <si>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</si>
  <si>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</si>
  <si>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</si>
  <si>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</si>
  <si>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</si>
  <si>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</si>
  <si>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</si>
  <si>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</si>
  <si>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</si>
  <si>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</si>
  <si>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</si>
  <si>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</si>
  <si>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</si>
  <si>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</si>
  <si>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</si>
  <si>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</si>
  <si>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</si>
  <si>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</si>
  <si>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</si>
  <si>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</si>
  <si>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</si>
  <si>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</si>
  <si>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</si>
  <si>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</si>
  <si>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</si>
  <si>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</si>
  <si>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</si>
  <si>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</si>
  <si>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</si>
  <si>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</si>
  <si>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</si>
  <si>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</si>
  <si>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</si>
  <si>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</si>
  <si>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</si>
  <si>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</si>
  <si>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</si>
  <si>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</si>
  <si>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</si>
  <si>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</si>
  <si>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</si>
  <si>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</si>
  <si>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</si>
  <si>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</si>
  <si>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</si>
  <si>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</si>
  <si>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</si>
  <si>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</si>
  <si>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</si>
  <si>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</si>
  <si>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</si>
  <si>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</si>
  <si>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</si>
  <si>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</si>
  <si>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</si>
  <si>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</si>
  <si>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</si>
  <si>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</si>
  <si>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</si>
  <si>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</si>
  <si>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</si>
  <si>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</si>
  <si>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</si>
  <si>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</si>
  <si>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</si>
  <si>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</si>
  <si>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</si>
  <si>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</si>
  <si>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</si>
  <si>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</si>
  <si>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</si>
  <si>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</si>
  <si>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</si>
  <si>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</si>
  <si>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</si>
  <si>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</si>
  <si>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</si>
  <si>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</si>
  <si>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</si>
  <si>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</si>
  <si>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</si>
  <si>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</si>
  <si>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</si>
  <si>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</si>
  <si>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</si>
  <si>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</si>
  <si>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</si>
  <si>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</si>
  <si>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</si>
  <si>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</si>
  <si>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</si>
  <si>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</si>
  <si>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</si>
  <si>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</si>
  <si>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</si>
  <si>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</si>
  <si>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</si>
  <si>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</si>
  <si>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</si>
  <si>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</si>
  <si>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</si>
  <si>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</si>
  <si>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</si>
  <si>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</si>
  <si>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</si>
  <si>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</si>
  <si>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</si>
  <si>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</si>
  <si>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</si>
  <si>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</si>
  <si>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</si>
  <si>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</si>
  <si>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</si>
  <si>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</si>
  <si>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</si>
  <si>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</si>
  <si>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</si>
  <si>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</si>
  <si>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</si>
  <si>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</si>
  <si>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</si>
  <si>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</si>
  <si>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</si>
  <si>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</si>
  <si>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</si>
  <si>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</si>
  <si>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</si>
  <si>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</si>
  <si>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</si>
  <si>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</si>
  <si>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</si>
  <si>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</si>
  <si>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</si>
  <si>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</si>
  <si>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</si>
  <si>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</si>
  <si>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</si>
  <si>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</si>
  <si>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</si>
  <si>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</si>
  <si>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</si>
  <si>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</si>
  <si>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</si>
  <si>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</si>
  <si>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</si>
  <si>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</si>
  <si>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</si>
  <si>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</si>
  <si>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</si>
  <si>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</si>
  <si>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</si>
  <si>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</si>
  <si>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</si>
  <si>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</si>
  <si>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</si>
  <si>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</si>
  <si>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</si>
  <si>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</si>
  <si>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</si>
  <si>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</si>
  <si>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</si>
  <si>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</si>
  <si>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</si>
  <si>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</si>
  <si>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</si>
  <si>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</si>
  <si>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</si>
  <si>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</si>
  <si>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</si>
  <si>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</si>
  <si>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</si>
  <si>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</si>
  <si>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</si>
  <si>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</si>
  <si>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</si>
  <si>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</si>
  <si>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</si>
  <si>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</si>
  <si>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</si>
  <si>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</si>
  <si>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</si>
  <si>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</si>
  <si>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</si>
  <si>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</si>
  <si>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</si>
  <si>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</si>
  <si>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</si>
  <si>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</si>
  <si>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</si>
  <si>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</si>
  <si>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</si>
  <si>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</si>
  <si>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</si>
  <si>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</si>
  <si>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</si>
  <si>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</si>
  <si>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</si>
  <si>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</si>
  <si>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</si>
  <si>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</si>
  <si>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</si>
  <si>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</si>
  <si>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</si>
  <si>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</si>
  <si>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</si>
  <si>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</si>
  <si>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</si>
  <si>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</si>
  <si>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</si>
  <si>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</si>
  <si>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</si>
  <si>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</si>
  <si>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</si>
  <si>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</si>
  <si>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</si>
  <si>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</si>
  <si>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</si>
  <si>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</si>
  <si>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</si>
  <si>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</si>
  <si>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</si>
  <si>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</si>
  <si>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</si>
  <si>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</si>
  <si>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</si>
  <si>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</si>
  <si>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</si>
  <si>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</si>
  <si>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</si>
  <si>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</si>
  <si>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</si>
  <si>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</si>
  <si>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</si>
  <si>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</si>
  <si>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</si>
  <si>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</si>
  <si>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</si>
  <si>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</si>
  <si>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</si>
  <si>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</si>
  <si>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</si>
  <si>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</si>
  <si>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</si>
  <si>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</si>
  <si>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</si>
  <si>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</si>
  <si>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</si>
  <si>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</si>
  <si>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</si>
  <si>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</si>
  <si>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</si>
  <si>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</si>
  <si>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</si>
  <si>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</si>
  <si>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</si>
  <si>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</si>
  <si>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</si>
  <si>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</si>
  <si>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</si>
  <si>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</si>
  <si>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</si>
  <si>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</si>
  <si>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</si>
  <si>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</si>
  <si>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</si>
  <si>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</si>
  <si>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</si>
  <si>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</si>
  <si>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</si>
  <si>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</si>
  <si>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</si>
  <si>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</si>
  <si>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</si>
  <si>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</si>
  <si>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</si>
  <si>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</si>
  <si>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</si>
  <si>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</si>
  <si>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</si>
  <si>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</si>
  <si>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</si>
  <si>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</si>
  <si>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</si>
  <si>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</si>
  <si>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</si>
  <si>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</si>
  <si>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</si>
  <si>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</si>
  <si>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</si>
  <si>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</si>
  <si>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</si>
  <si>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</si>
  <si>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</si>
  <si>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</si>
  <si>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</si>
  <si>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</si>
  <si>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</si>
  <si>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</si>
  <si>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</si>
  <si>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</si>
  <si>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</si>
  <si>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</si>
  <si>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</si>
  <si>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</si>
  <si>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</si>
  <si>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</si>
  <si>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</si>
  <si>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</si>
  <si>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</si>
  <si>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</si>
  <si>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</si>
  <si>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</si>
  <si>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</si>
  <si>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</si>
  <si>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</si>
  <si>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</si>
  <si>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</si>
  <si>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</si>
  <si>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</si>
  <si>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</si>
  <si>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</si>
  <si>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</si>
  <si>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</si>
  <si>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</si>
  <si>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</si>
  <si>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</si>
  <si>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</si>
  <si>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</si>
  <si>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</si>
  <si>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</si>
  <si>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</si>
  <si>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</si>
  <si>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</si>
  <si>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</si>
  <si>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</si>
  <si>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</si>
  <si>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</si>
  <si>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</si>
  <si>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</si>
  <si>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</si>
  <si>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</si>
  <si>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</si>
  <si>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</si>
  <si>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</si>
  <si>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</si>
  <si>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</si>
  <si>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</si>
  <si>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</si>
  <si>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</si>
  <si>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</si>
  <si>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</si>
  <si>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</si>
  <si>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</si>
  <si>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</si>
  <si>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</si>
  <si>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</si>
  <si>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</si>
  <si>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</si>
  <si>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</si>
  <si>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</si>
  <si>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</si>
  <si>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</si>
  <si>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</si>
  <si>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</si>
  <si>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</si>
  <si>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</si>
  <si>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</si>
  <si>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</si>
  <si>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</si>
  <si>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</si>
  <si>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</si>
  <si>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</si>
  <si>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</si>
  <si>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</si>
  <si>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</si>
  <si>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</si>
  <si>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</si>
  <si>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</si>
  <si>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</si>
  <si>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</si>
  <si>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</si>
  <si>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</si>
  <si>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</si>
  <si>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</si>
  <si>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</si>
  <si>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</si>
  <si>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</si>
  <si>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</si>
  <si>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</si>
  <si>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</si>
  <si>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</si>
  <si>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</si>
  <si>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</si>
  <si>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</si>
  <si>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</si>
  <si>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</si>
  <si>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</si>
  <si>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</si>
  <si>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</si>
  <si>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</si>
  <si>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</si>
  <si>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</si>
  <si>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</si>
  <si>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</si>
  <si>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</si>
  <si>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</si>
  <si>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</si>
  <si>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</si>
  <si>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</si>
  <si>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</si>
  <si>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</si>
  <si>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</si>
  <si>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</si>
  <si>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</si>
  <si>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</si>
  <si>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</si>
  <si>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</si>
  <si>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</si>
  <si>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</si>
  <si>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</si>
  <si>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</si>
  <si>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</si>
  <si>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</si>
  <si>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</si>
  <si>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</si>
  <si>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</si>
  <si>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</si>
  <si>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</si>
  <si>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</si>
  <si>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</si>
  <si>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</si>
  <si>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</si>
  <si>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</si>
  <si>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</si>
  <si>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</si>
  <si>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</si>
  <si>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</si>
  <si>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</si>
  <si>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</si>
  <si>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</si>
  <si>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</si>
  <si>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</si>
  <si>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</si>
  <si>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</si>
  <si>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</si>
  <si>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</si>
  <si>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</si>
  <si>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</si>
  <si>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</si>
  <si>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</si>
  <si>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</si>
  <si>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</si>
  <si>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</si>
  <si>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</si>
  <si>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</si>
  <si>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</si>
  <si>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</si>
  <si>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</si>
  <si>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</si>
  <si>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</si>
  <si>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</si>
  <si>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</si>
  <si>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</si>
  <si>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</si>
  <si>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</si>
  <si>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</si>
  <si>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</si>
  <si>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</si>
  <si>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</si>
  <si>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</si>
  <si>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</si>
  <si>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</si>
  <si>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</si>
  <si>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</si>
  <si>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</si>
  <si>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</si>
  <si>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</si>
  <si>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</si>
  <si>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</si>
  <si>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</si>
  <si>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</si>
  <si>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</si>
  <si>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</si>
  <si>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</si>
  <si>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</si>
  <si>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</si>
  <si>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</si>
  <si>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</si>
  <si>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</si>
  <si>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</si>
  <si>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</si>
  <si>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</si>
  <si>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</si>
  <si>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</si>
  <si>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</si>
  <si>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</si>
  <si>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</si>
  <si>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</si>
  <si>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</si>
  <si>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</si>
  <si>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</si>
  <si>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</si>
  <si>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</si>
  <si>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</si>
  <si>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</si>
  <si>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</si>
  <si>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</si>
  <si>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</si>
  <si>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</si>
  <si>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</si>
  <si>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</si>
  <si>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</si>
  <si>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</si>
  <si>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</si>
  <si>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</si>
  <si>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</si>
  <si>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</si>
  <si>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</si>
  <si>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</si>
  <si>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</si>
  <si>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</si>
  <si>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</si>
  <si>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</si>
  <si>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</si>
  <si>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</si>
  <si>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</si>
  <si>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</si>
  <si>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</si>
  <si>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</si>
  <si>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</si>
  <si>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</si>
  <si>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</si>
  <si>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</si>
  <si>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</si>
  <si>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</si>
  <si>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</si>
  <si>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</si>
  <si>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</si>
  <si>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</si>
  <si>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</si>
  <si>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</si>
  <si>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</si>
  <si>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</si>
  <si>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</si>
  <si>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</si>
  <si>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</si>
  <si>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</si>
  <si>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</si>
  <si>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</si>
  <si>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</si>
  <si>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</si>
  <si>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</si>
  <si>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</si>
  <si>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</si>
  <si>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</si>
  <si>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</si>
  <si>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</si>
  <si>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</si>
  <si>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</si>
  <si>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</si>
  <si>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</si>
  <si>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</si>
  <si>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</si>
  <si>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</si>
  <si>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</si>
  <si>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</si>
  <si>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</si>
  <si>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</si>
  <si>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</si>
  <si>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</si>
  <si>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</si>
  <si>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</si>
  <si>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</si>
  <si>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</si>
  <si>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</si>
  <si>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</si>
  <si>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</si>
  <si>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</si>
  <si>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</si>
  <si>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</si>
  <si>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</si>
  <si>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</si>
  <si>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</si>
  <si>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</si>
  <si>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</si>
  <si>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</si>
  <si>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</si>
  <si>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</si>
  <si>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</si>
  <si>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</si>
  <si>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</si>
  <si>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</si>
  <si>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</si>
  <si>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</si>
  <si>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</si>
  <si>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</si>
  <si>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</si>
  <si>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</si>
  <si>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</si>
  <si>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</si>
  <si>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</si>
  <si>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</si>
  <si>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</si>
  <si>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</si>
  <si>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</si>
  <si>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</si>
  <si>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</si>
  <si>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</si>
  <si>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</si>
  <si>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</si>
  <si>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</si>
  <si>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</si>
  <si>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</si>
  <si>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</si>
  <si>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</si>
  <si>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</si>
  <si>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</si>
  <si>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</si>
  <si>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</si>
  <si>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</si>
  <si>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</si>
  <si>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</si>
  <si>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</si>
  <si>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</si>
  <si>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</si>
  <si>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</si>
  <si>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</si>
  <si>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</si>
  <si>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</si>
  <si>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</si>
  <si>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</si>
  <si>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</si>
  <si>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</si>
  <si>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</si>
  <si>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</si>
  <si>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</si>
  <si>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</si>
  <si>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</si>
  <si>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</si>
  <si>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</si>
  <si>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</si>
  <si>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</si>
  <si>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</si>
  <si>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</si>
  <si>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</si>
  <si>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</si>
  <si>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</si>
  <si>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</si>
  <si>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</si>
  <si>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</si>
  <si>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</si>
  <si>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</si>
  <si>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</si>
  <si>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</si>
  <si>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</si>
  <si>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</si>
  <si>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</si>
  <si>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</si>
  <si>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</si>
  <si>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</si>
  <si>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</si>
  <si>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</si>
  <si>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</si>
  <si>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</si>
  <si>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</si>
  <si>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</si>
  <si>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</si>
  <si>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</si>
  <si>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</si>
  <si>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</si>
  <si>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</si>
  <si>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</si>
  <si>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</si>
  <si>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</si>
  <si>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</si>
  <si>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</si>
  <si>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</si>
  <si>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</si>
  <si>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</si>
  <si>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</si>
  <si>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</si>
  <si>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</si>
  <si>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</si>
  <si>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</si>
  <si>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</si>
  <si>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</si>
  <si>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</si>
  <si>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</si>
  <si>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</si>
  <si>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</si>
  <si>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</si>
  <si>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</si>
  <si>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</si>
  <si>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</si>
  <si>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</si>
  <si>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</si>
  <si>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</si>
  <si>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</si>
  <si>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</si>
  <si>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</si>
  <si>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</si>
  <si>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</si>
  <si>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</si>
  <si>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</si>
  <si>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</si>
  <si>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</si>
  <si>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</si>
  <si>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</si>
  <si>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</si>
  <si>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</si>
  <si>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</si>
  <si>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</si>
  <si>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</si>
  <si>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</si>
  <si>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</si>
  <si>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</si>
  <si>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</si>
  <si>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</si>
  <si>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</si>
  <si>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</si>
  <si>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</si>
  <si>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</si>
  <si>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</si>
  <si>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</si>
  <si>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</si>
  <si>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</si>
  <si>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</si>
  <si>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</si>
  <si>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</si>
  <si>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</si>
  <si>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</si>
  <si>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</si>
  <si>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</si>
  <si>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</si>
  <si>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</si>
  <si>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</si>
  <si>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</si>
  <si>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</si>
  <si>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</si>
  <si>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</si>
  <si>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</si>
  <si>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</si>
  <si>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</si>
  <si>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</si>
  <si>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</si>
  <si>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</si>
  <si>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</si>
  <si>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</si>
  <si>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</si>
  <si>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</si>
  <si>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</si>
  <si>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</si>
  <si>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</si>
  <si>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</si>
  <si>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</si>
  <si>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</si>
  <si>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</si>
  <si>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</si>
  <si>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</si>
  <si>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</si>
  <si>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</si>
  <si>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</si>
  <si>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</si>
  <si>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</si>
  <si>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</si>
  <si>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</si>
  <si>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</si>
  <si>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</si>
  <si>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</si>
  <si>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</si>
  <si>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</si>
  <si>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</si>
  <si>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</si>
  <si>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</si>
  <si>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</si>
  <si>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</si>
  <si>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</si>
  <si>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</si>
  <si>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</si>
  <si>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</si>
  <si>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</si>
  <si>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</si>
  <si>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</si>
  <si>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</si>
  <si>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</si>
  <si>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</si>
  <si>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</si>
  <si>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</si>
  <si>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</si>
  <si>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</si>
  <si>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</si>
  <si>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</si>
  <si>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</si>
  <si>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</si>
  <si>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</si>
  <si>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</si>
  <si>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</si>
  <si>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</si>
  <si>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</si>
  <si>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</si>
  <si>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</si>
  <si>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</si>
  <si>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</si>
  <si>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</si>
  <si>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</si>
  <si>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</si>
  <si>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</si>
  <si>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</si>
  <si>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</si>
  <si>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</si>
  <si>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</si>
  <si>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</si>
  <si>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</si>
  <si>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</si>
  <si>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</si>
  <si>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</si>
  <si>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</si>
  <si>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</si>
  <si>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</si>
  <si>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</si>
  <si>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</si>
  <si>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</si>
  <si>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</si>
  <si>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</si>
  <si>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</si>
  <si>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</si>
  <si>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</si>
  <si>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</si>
  <si>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</si>
  <si>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</si>
  <si>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</si>
  <si>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</si>
  <si>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</si>
  <si>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</si>
  <si>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</si>
  <si>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</si>
  <si>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</si>
  <si>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</si>
  <si>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</si>
  <si>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</si>
  <si>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</si>
  <si>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</si>
  <si>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</si>
  <si>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</si>
  <si>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</si>
  <si>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</si>
  <si>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</si>
  <si>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</si>
  <si>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</si>
  <si>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</si>
  <si>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</si>
  <si>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</si>
  <si>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</si>
  <si>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</si>
  <si>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</si>
  <si>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</si>
  <si>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</si>
  <si>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</si>
  <si>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</si>
  <si>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</si>
  <si>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</si>
  <si>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</si>
  <si>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</si>
  <si>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</si>
  <si>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</si>
  <si>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</si>
  <si>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</si>
  <si>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</si>
  <si>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</si>
  <si>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</si>
  <si>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</si>
  <si>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</si>
  <si>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</si>
  <si>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</si>
  <si>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</si>
  <si>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</si>
  <si>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</si>
  <si>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</si>
  <si>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</si>
  <si>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</si>
  <si>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</si>
  <si>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</si>
  <si>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</si>
  <si>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</si>
  <si>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</si>
  <si>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</si>
  <si>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</si>
  <si>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</si>
  <si>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</si>
  <si>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</si>
  <si>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</si>
  <si>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</si>
  <si>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</si>
  <si>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</si>
  <si>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</si>
  <si>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</si>
  <si>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</si>
  <si>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</si>
  <si>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</si>
  <si>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</si>
  <si>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</si>
  <si>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</si>
  <si>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</si>
  <si>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</si>
  <si>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</si>
  <si>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</si>
  <si>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</si>
  <si>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</si>
  <si>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</si>
  <si>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</si>
  <si>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</si>
  <si>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</si>
  <si>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</si>
  <si>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</si>
  <si>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</si>
  <si>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</si>
  <si>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</si>
  <si>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</si>
  <si>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</si>
  <si>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</si>
  <si>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</si>
  <si>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</si>
  <si>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</si>
  <si>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</si>
  <si>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</si>
  <si>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</si>
  <si>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</si>
  <si>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</si>
  <si>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</si>
  <si>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</si>
  <si>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</si>
  <si>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</si>
  <si>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</si>
  <si>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</si>
  <si>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</si>
  <si>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</si>
  <si>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</si>
  <si>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</si>
  <si>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</si>
  <si>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</si>
  <si>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</si>
  <si>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</si>
  <si>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</si>
  <si>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</si>
  <si>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</si>
  <si>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</si>
  <si>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</si>
  <si>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</si>
  <si>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</si>
  <si>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</si>
  <si>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</si>
  <si>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</si>
  <si>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</si>
  <si>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</si>
  <si>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</si>
  <si>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</si>
  <si>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</si>
  <si>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</si>
  <si>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</si>
  <si>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</si>
  <si>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</si>
  <si>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</si>
  <si>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</si>
  <si>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</si>
  <si>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</si>
  <si>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</si>
  <si>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</si>
  <si>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</si>
  <si>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</si>
  <si>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</si>
  <si>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</si>
  <si>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</si>
  <si>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</si>
  <si>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</si>
  <si>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</si>
  <si>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</si>
  <si>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</si>
  <si>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</si>
  <si>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</si>
  <si>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</si>
  <si>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</si>
  <si>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</si>
  <si>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</si>
  <si>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</si>
  <si>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</si>
  <si>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</si>
  <si>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</si>
  <si>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</si>
  <si>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</si>
  <si>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</si>
  <si>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</si>
  <si>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</si>
  <si>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</si>
  <si>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</si>
  <si>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</si>
  <si>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</si>
  <si>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</si>
  <si>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</si>
  <si>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</si>
  <si>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</si>
  <si>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</si>
  <si>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</si>
  <si>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</si>
  <si>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</si>
  <si>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</si>
  <si>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</si>
  <si>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</si>
  <si>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</si>
  <si>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</si>
  <si>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</si>
  <si>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</si>
  <si>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</si>
  <si>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</si>
  <si>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</si>
  <si>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</si>
  <si>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</si>
  <si>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</si>
  <si>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</si>
  <si>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</si>
  <si>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</si>
  <si>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</si>
  <si>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</si>
  <si>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</si>
  <si>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</si>
  <si>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</si>
  <si>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</si>
  <si>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</si>
  <si>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</si>
  <si>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</si>
  <si>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</si>
  <si>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</si>
  <si>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</si>
  <si>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</si>
  <si>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</si>
  <si>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</si>
  <si>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</si>
  <si>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</si>
  <si>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</si>
  <si>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</si>
  <si>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</si>
  <si>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</si>
  <si>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</si>
  <si>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</si>
  <si>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</si>
  <si>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</si>
  <si>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</si>
  <si>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</si>
  <si>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</si>
  <si>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</si>
  <si>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</si>
  <si>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</si>
  <si>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</si>
  <si>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</si>
  <si>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</si>
  <si>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</si>
  <si>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</si>
  <si>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</si>
  <si>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</si>
  <si>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</si>
  <si>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</si>
  <si>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</si>
  <si>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</si>
  <si>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</si>
  <si>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</si>
  <si>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</si>
  <si>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</si>
  <si>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</si>
  <si>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</si>
  <si>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</si>
  <si>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</si>
  <si>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</si>
  <si>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</si>
  <si>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</si>
  <si>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</si>
  <si>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</si>
  <si>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</si>
  <si>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</si>
  <si>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</si>
  <si>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</si>
  <si>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</si>
  <si>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</si>
  <si>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</si>
  <si>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</si>
  <si>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</si>
  <si>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</si>
  <si>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</si>
  <si>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</si>
  <si>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</si>
  <si>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</si>
  <si>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</si>
  <si>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</si>
  <si>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</si>
  <si>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</si>
  <si>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</si>
  <si>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</si>
  <si>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</si>
  <si>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</si>
  <si>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</si>
  <si>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</si>
  <si>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</si>
  <si>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</si>
  <si>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</si>
  <si>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</si>
  <si>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</si>
  <si>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</si>
  <si>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</si>
  <si>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</si>
  <si>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</si>
  <si>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</si>
  <si>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</si>
  <si>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</si>
  <si>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</si>
  <si>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</si>
  <si>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</si>
  <si>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</si>
  <si>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</si>
  <si>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</si>
  <si>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</si>
  <si>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</si>
  <si>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</si>
  <si>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</si>
  <si>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</si>
  <si>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</si>
  <si>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</si>
  <si>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</si>
  <si>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</si>
  <si>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</si>
  <si>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</si>
  <si>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</si>
  <si>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</si>
  <si>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</si>
  <si>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</si>
  <si>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</si>
  <si>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</si>
  <si>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</si>
  <si>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</si>
  <si>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</si>
  <si>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</si>
  <si>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</si>
  <si>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</si>
  <si>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</si>
  <si>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</si>
  <si>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</si>
  <si>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</si>
  <si>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</si>
  <si>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</si>
  <si>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</si>
  <si>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</si>
  <si>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</si>
  <si>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</si>
  <si>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</si>
  <si>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</si>
  <si>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</si>
  <si>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</si>
  <si>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</si>
  <si>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</si>
  <si>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</si>
  <si>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</si>
  <si>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</si>
  <si>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</si>
  <si>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</si>
  <si>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</si>
  <si>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</si>
  <si>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</si>
  <si>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</si>
  <si>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</si>
  <si>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</si>
  <si>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</si>
  <si>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</si>
  <si>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</si>
  <si>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</si>
  <si>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</si>
  <si>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</si>
  <si>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</si>
  <si>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</si>
  <si>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</si>
  <si>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</si>
  <si>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</si>
  <si>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</si>
  <si>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</si>
  <si>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</si>
  <si>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</si>
  <si>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</si>
  <si>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</si>
  <si>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</si>
  <si>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</si>
  <si>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</si>
  <si>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</si>
  <si>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</si>
  <si>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</si>
  <si>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</si>
  <si>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</si>
  <si>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</si>
  <si>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</si>
  <si>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</si>
  <si>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</si>
  <si>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</si>
  <si>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</si>
  <si>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</si>
  <si>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</si>
  <si>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</si>
  <si>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</si>
  <si>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</si>
  <si>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</si>
  <si>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</si>
  <si>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</si>
  <si>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</si>
  <si>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</si>
  <si>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</si>
  <si>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</si>
  <si>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</si>
  <si>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</si>
  <si>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</si>
  <si>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</si>
  <si>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</si>
  <si>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</si>
  <si>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</si>
  <si>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</si>
  <si>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</si>
  <si>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</si>
  <si>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</si>
  <si>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</si>
  <si>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</si>
  <si>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</si>
  <si>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</si>
  <si>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</si>
  <si>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</si>
  <si>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</si>
  <si>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</si>
  <si>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</si>
  <si>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</si>
  <si>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</si>
  <si>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</si>
  <si>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</si>
  <si>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</si>
  <si>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</si>
  <si>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</si>
  <si>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</si>
  <si>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</si>
  <si>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</si>
  <si>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</si>
  <si>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</si>
  <si>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</si>
  <si>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</si>
  <si>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</si>
  <si>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</si>
  <si>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</si>
  <si>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</si>
  <si>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</si>
  <si>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</si>
  <si>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</si>
  <si>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</si>
  <si>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</si>
  <si>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</si>
  <si>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</si>
  <si>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</si>
  <si>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</si>
  <si>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</si>
  <si>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</si>
  <si>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</si>
  <si>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</si>
  <si>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</si>
  <si>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</si>
  <si>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</si>
  <si>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</si>
  <si>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</si>
  <si>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</si>
  <si>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</si>
  <si>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</si>
  <si>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</si>
  <si>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</si>
  <si>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</si>
  <si>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</si>
  <si>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</si>
  <si>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</si>
  <si>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</si>
  <si>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</si>
  <si>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</si>
  <si>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</si>
  <si>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</si>
  <si>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</si>
  <si>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</si>
  <si>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</si>
  <si>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</si>
  <si>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</si>
  <si>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</si>
  <si>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</si>
  <si>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</si>
  <si>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</si>
  <si>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</si>
  <si>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</si>
  <si>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</si>
  <si>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</si>
  <si>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</si>
  <si>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</si>
  <si>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</si>
  <si>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</si>
  <si>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</si>
  <si>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</si>
  <si>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</si>
  <si>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</si>
  <si>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</si>
  <si>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</si>
  <si>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</si>
  <si>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</si>
  <si>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</si>
  <si>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</si>
  <si>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</si>
  <si>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</si>
  <si>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</si>
  <si>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</si>
  <si>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</si>
  <si>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</si>
  <si>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</si>
  <si>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</si>
  <si>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</si>
  <si>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</si>
  <si>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</si>
  <si>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</si>
  <si>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</si>
  <si>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</si>
  <si>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</si>
  <si>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</si>
  <si>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</si>
  <si>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</si>
  <si>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</si>
  <si>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</si>
  <si>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</si>
  <si>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</si>
  <si>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</si>
  <si>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</si>
  <si>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</si>
  <si>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</si>
  <si>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</si>
  <si>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</si>
  <si>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</si>
  <si>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</si>
  <si>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</si>
  <si>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</si>
  <si>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</si>
  <si>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</si>
  <si>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</si>
  <si>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</si>
  <si>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</si>
  <si>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</si>
  <si>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</si>
  <si>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</si>
  <si>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</si>
  <si>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</si>
  <si>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</si>
  <si>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</si>
  <si>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</si>
  <si>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</si>
  <si>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</si>
  <si>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</si>
  <si>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</si>
  <si>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</si>
  <si>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</si>
  <si>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</si>
  <si>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</si>
  <si>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</si>
  <si>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</si>
  <si>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</si>
  <si>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</si>
  <si>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</si>
  <si>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</si>
  <si>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</si>
  <si>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</si>
  <si>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</si>
  <si>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</si>
  <si>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</si>
  <si>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</si>
  <si>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</si>
  <si>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</si>
  <si>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</si>
  <si>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</si>
  <si>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</si>
  <si>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</si>
  <si>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</si>
  <si>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</si>
  <si>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</si>
  <si>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</si>
  <si>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</si>
  <si>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</si>
  <si>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</si>
  <si>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</si>
  <si>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</si>
  <si>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</si>
  <si>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</si>
  <si>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</si>
  <si>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</si>
  <si>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</si>
  <si>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</si>
  <si>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</si>
  <si>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</si>
  <si>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</si>
  <si>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</si>
  <si>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</si>
  <si>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</si>
  <si>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</si>
  <si>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</si>
  <si>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</si>
  <si>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</si>
  <si>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</si>
  <si>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</si>
  <si>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</si>
  <si>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</si>
  <si>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</si>
  <si>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</si>
  <si>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</si>
  <si>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</si>
  <si>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</si>
  <si>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</si>
  <si>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</si>
  <si>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</si>
  <si>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</si>
  <si>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</si>
  <si>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</si>
  <si>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</si>
  <si>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</si>
  <si>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</si>
  <si>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</si>
  <si>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</si>
  <si>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</si>
  <si>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</si>
  <si>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</si>
  <si>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</si>
  <si>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</si>
  <si>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</si>
  <si>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</si>
  <si>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</si>
  <si>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</si>
  <si>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</si>
  <si>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</si>
  <si>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</si>
  <si>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</si>
  <si>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</si>
  <si>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</si>
  <si>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</si>
  <si>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</si>
  <si>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</si>
  <si>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</si>
  <si>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</si>
  <si>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</si>
  <si>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</si>
  <si>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</si>
  <si>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</si>
  <si>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</si>
  <si>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</si>
  <si>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</si>
  <si>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</si>
  <si>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</si>
  <si>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</si>
  <si>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</si>
  <si>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</si>
  <si>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</si>
  <si>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</si>
  <si>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</si>
  <si>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</si>
  <si>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</si>
  <si>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</si>
  <si>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</si>
  <si>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</si>
  <si>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</si>
  <si>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</si>
  <si>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</si>
  <si>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</si>
  <si>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</si>
  <si>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</si>
  <si>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</si>
  <si>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</si>
  <si>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</si>
  <si>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</si>
  <si>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</si>
  <si>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</si>
  <si>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</si>
  <si>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</si>
  <si>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</si>
  <si>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</si>
  <si>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</si>
  <si>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</si>
  <si>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</si>
  <si>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</si>
  <si>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</si>
  <si>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</si>
  <si>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</si>
  <si>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</si>
  <si>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</si>
  <si>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</si>
  <si>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</si>
  <si>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</si>
  <si>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</si>
  <si>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</si>
  <si>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</si>
  <si>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</si>
  <si>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</si>
  <si>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</si>
  <si>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</si>
  <si>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</si>
  <si>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</si>
  <si>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</si>
  <si>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</si>
  <si>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</si>
  <si>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</si>
  <si>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</si>
  <si>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</si>
  <si>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</si>
  <si>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</si>
  <si>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</si>
  <si>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</si>
  <si>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</si>
  <si>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</si>
  <si>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</si>
  <si>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</si>
  <si>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</si>
  <si>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</si>
  <si>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</si>
  <si>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</si>
  <si>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</si>
  <si>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</si>
  <si>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</si>
  <si>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</si>
  <si>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</si>
  <si>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</si>
  <si>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</si>
  <si>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</si>
  <si>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</si>
  <si>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</si>
  <si>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</si>
  <si>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</si>
  <si>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</si>
  <si>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</si>
  <si>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</si>
  <si>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</si>
  <si>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</si>
  <si>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</si>
  <si>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</si>
  <si>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</si>
  <si>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</si>
  <si>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</si>
  <si>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</si>
  <si>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</si>
  <si>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</si>
  <si>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</si>
  <si>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</si>
  <si>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</si>
  <si>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</si>
  <si>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</si>
  <si>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</si>
  <si>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</si>
  <si>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</si>
  <si>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</si>
  <si>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</si>
  <si>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</si>
  <si>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</si>
  <si>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</si>
  <si>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</si>
  <si>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</si>
  <si>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</si>
  <si>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</si>
  <si>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</si>
  <si>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</si>
  <si>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</si>
  <si>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</si>
  <si>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</si>
  <si>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</si>
  <si>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</si>
  <si>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</si>
  <si>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</si>
  <si>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</si>
  <si>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</si>
  <si>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</si>
  <si>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</si>
  <si>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</si>
  <si>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</si>
  <si>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</si>
  <si>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</si>
  <si>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</si>
  <si>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</si>
  <si>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</si>
  <si>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</si>
  <si>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</si>
  <si>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</si>
  <si>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</si>
  <si>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</si>
  <si>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</si>
  <si>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</si>
  <si>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</si>
  <si>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</si>
  <si>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</si>
  <si>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</si>
  <si>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</si>
  <si>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</si>
  <si>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</si>
  <si>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</si>
  <si>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</si>
  <si>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</si>
  <si>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</si>
  <si>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</si>
  <si>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</si>
  <si>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</si>
  <si>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</si>
  <si>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</si>
  <si>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</si>
  <si>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</si>
  <si>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</si>
  <si>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</si>
  <si>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</si>
  <si>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</si>
  <si>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</si>
  <si>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</si>
  <si>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</si>
  <si>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</si>
  <si>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</si>
  <si>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</si>
  <si>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</si>
  <si>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</si>
  <si>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</si>
  <si>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</si>
  <si>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</si>
  <si>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</si>
  <si>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</si>
  <si>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</si>
  <si>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</si>
  <si>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</si>
  <si>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</si>
  <si>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</si>
  <si>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</si>
  <si>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</si>
  <si>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</si>
  <si>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</si>
  <si>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</si>
  <si>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</si>
  <si>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</si>
  <si>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</si>
  <si>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</si>
  <si>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</si>
  <si>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</si>
  <si>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</si>
  <si>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</si>
  <si>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</si>
  <si>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</si>
  <si>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</si>
  <si>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</si>
  <si>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</si>
  <si>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</si>
  <si>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</si>
  <si>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</si>
  <si>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</si>
  <si>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</si>
  <si>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</si>
  <si>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</si>
  <si>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</si>
  <si>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</si>
  <si>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</si>
  <si>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</si>
  <si>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</si>
  <si>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</si>
  <si>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</si>
  <si>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</si>
  <si>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</si>
  <si>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</si>
  <si>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</si>
  <si>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</si>
  <si>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</si>
  <si>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</si>
  <si>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</si>
  <si>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</si>
  <si>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</si>
  <si>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</si>
  <si>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</si>
  <si>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</si>
  <si>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</si>
  <si>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</si>
  <si>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</si>
  <si>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</si>
  <si>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</si>
  <si>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</si>
  <si>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</si>
  <si>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</si>
  <si>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</si>
  <si>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</si>
  <si>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</si>
  <si>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</si>
  <si>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</si>
  <si>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</si>
  <si>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</si>
  <si>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</si>
  <si>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</si>
  <si>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</si>
  <si>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</si>
  <si>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</si>
  <si>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</si>
  <si>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</si>
  <si>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</si>
  <si>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</si>
  <si>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</si>
  <si>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</si>
  <si>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</si>
  <si>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</si>
  <si>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</si>
  <si>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</si>
  <si>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</si>
  <si>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</si>
  <si>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</si>
  <si>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</si>
  <si>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</si>
  <si>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</si>
  <si>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</si>
  <si>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</si>
  <si>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</si>
  <si>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</si>
  <si>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</si>
  <si>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</si>
  <si>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</si>
  <si>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</si>
  <si>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</si>
  <si>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</si>
  <si>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</si>
  <si>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</si>
  <si>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</si>
  <si>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</si>
  <si>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</si>
  <si>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</si>
  <si>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</si>
  <si>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</si>
  <si>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</si>
  <si>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</si>
  <si>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</si>
  <si>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</si>
  <si>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</si>
  <si>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</si>
  <si>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</si>
  <si>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</si>
  <si>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</si>
  <si>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</si>
  <si>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</si>
  <si>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</si>
  <si>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</si>
  <si>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</si>
  <si>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</si>
  <si>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</si>
  <si>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</si>
  <si>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</si>
  <si>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</si>
  <si>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</si>
  <si>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</si>
  <si>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</si>
  <si>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</si>
  <si>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</si>
  <si>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</si>
  <si>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</si>
  <si>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</si>
  <si>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</si>
  <si>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</si>
  <si>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</si>
  <si>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</si>
  <si>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</si>
  <si>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</si>
  <si>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</si>
  <si>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</si>
  <si>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</si>
  <si>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</si>
  <si>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</si>
  <si>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</si>
  <si>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</si>
  <si>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</si>
  <si>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</si>
  <si>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</si>
  <si>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</si>
  <si>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</si>
  <si>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</si>
  <si>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</si>
  <si>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</si>
  <si>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</si>
  <si>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</si>
  <si>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</si>
  <si>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</si>
  <si>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</si>
  <si>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</si>
  <si>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</si>
  <si>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</si>
  <si>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</si>
  <si>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</si>
  <si>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</si>
  <si>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</si>
  <si>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</si>
  <si>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</si>
  <si>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</si>
  <si>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</si>
  <si>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</si>
  <si>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</si>
  <si>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</si>
  <si>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</si>
  <si>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</si>
  <si>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</si>
  <si>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</si>
  <si>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</si>
  <si>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</si>
  <si>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</si>
  <si>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</si>
  <si>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</si>
  <si>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</si>
  <si>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</si>
  <si>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</si>
  <si>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</si>
  <si>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</si>
  <si>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</si>
  <si>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</si>
  <si>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</si>
  <si>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</si>
  <si>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</si>
  <si>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</si>
  <si>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</si>
  <si>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</si>
  <si>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</si>
  <si>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</si>
  <si>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</si>
  <si>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</si>
  <si>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</si>
  <si>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</si>
  <si>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</si>
  <si>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</si>
  <si>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</si>
  <si>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</si>
  <si>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</si>
  <si>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</si>
  <si>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</si>
  <si>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</si>
  <si>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</si>
  <si>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</si>
  <si>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</si>
  <si>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</si>
  <si>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</si>
  <si>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</si>
  <si>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</si>
  <si>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</si>
  <si>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</si>
  <si>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</si>
  <si>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</si>
  <si>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</si>
  <si>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</si>
  <si>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</si>
  <si>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</si>
  <si>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</si>
  <si>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</si>
  <si>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</si>
  <si>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</si>
  <si>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</si>
  <si>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</si>
  <si>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</si>
  <si>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</si>
  <si>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</si>
  <si>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</si>
  <si>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</si>
  <si>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</si>
  <si>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</si>
  <si>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</si>
  <si>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</si>
  <si>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</si>
  <si>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</si>
  <si>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</si>
  <si>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</si>
  <si>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</si>
  <si>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</si>
  <si>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</si>
  <si>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</si>
  <si>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</si>
  <si>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</si>
  <si>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</si>
  <si>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</si>
  <si>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</si>
  <si>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</si>
  <si>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</si>
  <si>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</si>
  <si>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</si>
  <si>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</si>
  <si>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</si>
  <si>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</si>
  <si>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</si>
  <si>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</si>
  <si>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</si>
  <si>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</si>
  <si>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</si>
  <si>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</si>
  <si>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</si>
  <si>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</si>
  <si>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</si>
  <si>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</si>
  <si>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</si>
  <si>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</si>
  <si>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</si>
  <si>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</si>
  <si>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</si>
  <si>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</si>
  <si>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</si>
  <si>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</si>
  <si>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</si>
  <si>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</si>
  <si>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</si>
  <si>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</si>
  <si>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</si>
  <si>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</si>
  <si>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</si>
  <si>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</si>
  <si>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</si>
  <si>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</si>
  <si>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</si>
  <si>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</si>
  <si>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</si>
  <si>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</si>
  <si>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</si>
  <si>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</si>
  <si>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</si>
  <si>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</si>
  <si>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</si>
  <si>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</si>
  <si>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</si>
  <si>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</si>
  <si>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</si>
  <si>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</si>
  <si>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</si>
  <si>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</si>
  <si>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</si>
  <si>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</si>
  <si>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</si>
  <si>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</si>
  <si>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</si>
  <si>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</si>
  <si>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</si>
  <si>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</si>
  <si>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</si>
  <si>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</si>
  <si>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</si>
  <si>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</si>
  <si>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</si>
  <si>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</si>
  <si>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</si>
  <si>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</si>
  <si>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</si>
  <si>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</si>
  <si>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</si>
  <si>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</si>
  <si>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</si>
  <si>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</si>
  <si>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</si>
  <si>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</si>
  <si>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</si>
  <si>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</si>
  <si>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</si>
  <si>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</si>
  <si>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</si>
  <si>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</si>
  <si>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</si>
  <si>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</si>
  <si>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</si>
  <si>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</si>
  <si>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</si>
  <si>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</si>
  <si>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</si>
  <si>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</si>
  <si>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</si>
  <si>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</si>
  <si>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</si>
  <si>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</si>
  <si>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</si>
  <si>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</si>
  <si>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</si>
  <si>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</si>
  <si>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</si>
  <si>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</si>
  <si>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</si>
  <si>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</si>
  <si>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</si>
  <si>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</si>
  <si>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</si>
  <si>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</si>
  <si>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</si>
  <si>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</si>
  <si>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</si>
  <si>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</si>
  <si>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</si>
  <si>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</si>
  <si>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</si>
  <si>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</si>
  <si>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</si>
  <si>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</si>
  <si>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</si>
  <si>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</si>
  <si>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</si>
  <si>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</si>
  <si>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</si>
  <si>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</si>
  <si>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</si>
  <si>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</si>
  <si>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</si>
  <si>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</si>
  <si>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</si>
  <si>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</si>
  <si>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</si>
  <si>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</si>
  <si>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</si>
  <si>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</si>
  <si>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</si>
  <si>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</si>
  <si>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</si>
  <si>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</si>
  <si>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</si>
  <si>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</si>
  <si>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</si>
  <si>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</si>
  <si>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</si>
  <si>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</si>
  <si>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</si>
  <si>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</si>
  <si>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</si>
  <si>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</si>
  <si>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</si>
  <si>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</si>
  <si>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</si>
  <si>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</si>
  <si>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</si>
  <si>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</si>
  <si>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</si>
  <si>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</si>
  <si>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</si>
  <si>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</si>
  <si>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</si>
  <si>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</si>
  <si>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</si>
  <si>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</si>
  <si>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</si>
  <si>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</si>
  <si>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</si>
  <si>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</si>
  <si>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</si>
  <si>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</si>
  <si>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</si>
  <si>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</si>
  <si>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</si>
  <si>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</si>
  <si>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</si>
  <si>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</si>
  <si>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</si>
  <si>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</si>
  <si>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</si>
  <si>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</si>
  <si>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</si>
  <si>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</si>
  <si>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</si>
  <si>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</si>
  <si>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</si>
  <si>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</si>
  <si>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</si>
  <si>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</si>
  <si>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</si>
  <si>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</si>
  <si>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</si>
  <si>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</si>
  <si>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</si>
  <si>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</si>
  <si>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</si>
  <si>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</si>
  <si>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</si>
  <si>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</si>
  <si>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</si>
  <si>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</si>
  <si>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</si>
  <si>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</si>
  <si>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</si>
  <si>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</si>
  <si>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</si>
  <si>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</si>
  <si>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</si>
  <si>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</si>
  <si>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</si>
  <si>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</si>
  <si>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</si>
  <si>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</si>
  <si>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</si>
  <si>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</si>
  <si>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</si>
  <si>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</si>
  <si>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</si>
  <si>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</si>
  <si>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</si>
  <si>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</si>
  <si>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</si>
  <si>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</si>
  <si>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</si>
  <si>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</si>
  <si>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</si>
  <si>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</si>
  <si>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</si>
  <si>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</si>
  <si>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</si>
  <si>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</si>
  <si>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</si>
  <si>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</si>
  <si>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</si>
  <si>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</si>
  <si>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</si>
  <si>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</si>
  <si>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</si>
  <si>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</si>
  <si>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</si>
  <si>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</si>
  <si>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</si>
  <si>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</si>
  <si>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</si>
  <si>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</si>
  <si>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</si>
  <si>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</si>
  <si>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</si>
  <si>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</si>
  <si>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</si>
  <si>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</si>
  <si>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</si>
  <si>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</si>
  <si>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</si>
  <si>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</si>
  <si>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</si>
  <si>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</si>
  <si>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</si>
  <si>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</si>
  <si>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</si>
  <si>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</si>
  <si>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</si>
  <si>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</si>
  <si>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</si>
  <si>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</si>
  <si>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</si>
  <si>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</si>
  <si>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</si>
  <si>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</si>
  <si>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</si>
  <si>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</si>
  <si>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</si>
  <si>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</si>
  <si>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</si>
  <si>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</si>
  <si>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</si>
  <si>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</si>
  <si>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</si>
  <si>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</si>
  <si>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</si>
  <si>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</si>
  <si>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</si>
  <si>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</si>
  <si>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</si>
  <si>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</si>
  <si>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</si>
  <si>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</si>
  <si>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</si>
  <si>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</si>
  <si>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</si>
  <si>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</si>
  <si>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</si>
  <si>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</si>
  <si>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</si>
  <si>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</si>
  <si>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</si>
  <si>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</si>
  <si>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</si>
  <si>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</si>
  <si>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</si>
  <si>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</si>
  <si>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</si>
  <si>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</si>
  <si>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</si>
  <si>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</si>
  <si>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</si>
  <si>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</si>
  <si>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</si>
  <si>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</si>
  <si>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</si>
  <si>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</si>
  <si>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</si>
  <si>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</si>
  <si>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</si>
  <si>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</si>
  <si>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</si>
  <si>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</si>
  <si>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</si>
  <si>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</si>
  <si>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</si>
  <si>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</si>
  <si>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</si>
  <si>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</si>
  <si>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</si>
  <si>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</si>
  <si>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</si>
  <si>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</si>
  <si>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</si>
  <si>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</si>
  <si>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</si>
  <si>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</si>
  <si>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</si>
  <si>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</si>
  <si>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</si>
  <si>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</si>
  <si>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</si>
  <si>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</si>
  <si>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</si>
  <si>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</si>
  <si>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</si>
  <si>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</si>
  <si>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</si>
  <si>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</si>
  <si>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</si>
  <si>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</si>
  <si>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</si>
  <si>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</si>
  <si>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</si>
  <si>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</si>
  <si>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</si>
  <si>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</si>
  <si>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</si>
  <si>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</si>
  <si>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</si>
  <si>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</si>
  <si>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</si>
  <si>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</si>
  <si>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</si>
  <si>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</si>
  <si>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</si>
  <si>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</si>
  <si>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</si>
  <si>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</si>
  <si>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</si>
  <si>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</si>
  <si>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</si>
  <si>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</si>
  <si>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</si>
  <si>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</si>
  <si>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</si>
  <si>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</si>
  <si>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</si>
  <si>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</si>
  <si>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</si>
  <si>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</si>
  <si>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</si>
  <si>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</si>
  <si>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</si>
  <si>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</si>
  <si>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</si>
  <si>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</si>
  <si>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</si>
  <si>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</si>
  <si>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</si>
  <si>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</si>
  <si>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</si>
  <si>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</si>
  <si>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</si>
  <si>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</si>
  <si>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</si>
  <si>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</si>
  <si>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</si>
  <si>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</si>
  <si>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</si>
  <si>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</si>
  <si>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</si>
  <si>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</si>
  <si>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</si>
  <si>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</si>
  <si>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</si>
  <si>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</si>
  <si>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</si>
  <si>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</si>
  <si>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</si>
  <si>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</si>
  <si>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</si>
  <si>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</si>
  <si>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</si>
  <si>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</si>
  <si>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</si>
  <si>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</si>
  <si>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</si>
  <si>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</si>
  <si>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</si>
  <si>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</si>
  <si>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</si>
  <si>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</si>
  <si>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</si>
  <si>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</si>
  <si>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</si>
  <si>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</si>
  <si>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</si>
  <si>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</si>
  <si>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</si>
  <si>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</si>
  <si>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</si>
  <si>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</si>
  <si>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</si>
  <si>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</si>
  <si>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</si>
  <si>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</si>
  <si>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</si>
  <si>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</si>
  <si>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</si>
  <si>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</si>
  <si>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</si>
  <si>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</si>
  <si>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</si>
  <si>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</si>
  <si>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</si>
  <si>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</si>
  <si>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</si>
  <si>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</si>
  <si>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</si>
  <si>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</si>
  <si>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</si>
  <si>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</si>
  <si>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</si>
  <si>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</si>
  <si>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</si>
  <si>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</si>
  <si>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</si>
  <si>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</si>
  <si>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</si>
  <si>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</si>
  <si>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</si>
  <si>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</si>
  <si>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</si>
  <si>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</si>
  <si>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</si>
  <si>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</si>
  <si>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</si>
  <si>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</si>
  <si>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</si>
  <si>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</si>
  <si>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</si>
  <si>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</si>
  <si>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</si>
  <si>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</si>
  <si>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</si>
  <si>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</si>
  <si>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</si>
  <si>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</si>
  <si>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</si>
  <si>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</si>
  <si>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</si>
  <si>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</si>
  <si>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</si>
  <si>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</si>
  <si>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</si>
  <si>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</si>
  <si>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</si>
  <si>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</si>
  <si>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</si>
  <si>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</si>
  <si>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</si>
  <si>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</si>
  <si>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</si>
  <si>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</si>
  <si>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</si>
  <si>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</si>
  <si>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</si>
  <si>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</si>
  <si>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</si>
  <si>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</si>
  <si>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</si>
  <si>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</si>
  <si>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</si>
  <si>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</si>
  <si>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</si>
  <si>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</si>
  <si>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</si>
  <si>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</si>
  <si>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</si>
  <si>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</si>
  <si>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</si>
  <si>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</si>
  <si>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</si>
  <si>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</si>
  <si>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</si>
  <si>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</si>
  <si>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</si>
  <si>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</si>
  <si>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</si>
  <si>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</si>
  <si>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</si>
  <si>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</si>
  <si>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</si>
  <si>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</si>
  <si>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</si>
  <si>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</si>
  <si>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</si>
  <si>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</si>
  <si>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</si>
  <si>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</si>
  <si>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</si>
  <si>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</si>
  <si>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</si>
  <si>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</si>
  <si>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</si>
  <si>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</si>
  <si>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</si>
  <si>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</si>
  <si>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</si>
  <si>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</si>
  <si>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</si>
  <si>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</si>
  <si>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</si>
  <si>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</si>
  <si>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</si>
  <si>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</si>
  <si>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</si>
  <si>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</si>
  <si>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</si>
  <si>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</si>
  <si>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</si>
  <si>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</si>
  <si>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</si>
  <si>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</si>
  <si>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</si>
  <si>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</si>
  <si>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</si>
  <si>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</si>
  <si>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</si>
  <si>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</si>
  <si>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</si>
  <si>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</si>
  <si>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</si>
  <si>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</si>
  <si>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</si>
  <si>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</si>
  <si>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</si>
  <si>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</si>
  <si>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</si>
  <si>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</si>
  <si>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</si>
  <si>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</si>
  <si>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</si>
  <si>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</si>
  <si>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</si>
  <si>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</si>
  <si>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</si>
  <si>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</si>
  <si>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</si>
  <si>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</si>
  <si>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</si>
  <si>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</si>
  <si>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</si>
  <si>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</si>
  <si>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</si>
  <si>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</si>
  <si>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</si>
  <si>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</si>
  <si>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</si>
  <si>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</si>
  <si>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</si>
  <si>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</si>
  <si>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</si>
  <si>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</si>
  <si>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</si>
  <si>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</si>
  <si>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</si>
  <si>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</si>
  <si>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</si>
  <si>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</si>
  <si>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</si>
  <si>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</si>
  <si>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</si>
  <si>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</si>
  <si>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</si>
  <si>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</si>
  <si>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</si>
  <si>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</si>
  <si>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</si>
  <si>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</si>
  <si>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</si>
  <si>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</si>
  <si>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</si>
  <si>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</si>
  <si>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</si>
  <si>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</si>
  <si>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</si>
  <si>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</si>
  <si>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</si>
  <si>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</si>
  <si>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</si>
  <si>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</si>
  <si>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</si>
  <si>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</si>
  <si>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</si>
  <si>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</si>
  <si>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</si>
  <si>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</si>
  <si>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</si>
  <si>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</si>
  <si>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</si>
  <si>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</si>
  <si>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</si>
  <si>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</si>
  <si>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</si>
  <si>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</si>
  <si>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</si>
  <si>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</si>
  <si>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</si>
  <si>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</si>
  <si>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</si>
  <si>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</si>
  <si>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</si>
  <si>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</si>
  <si>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</si>
  <si>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</si>
  <si>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</si>
  <si>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</si>
  <si>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</si>
  <si>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</si>
  <si>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</si>
  <si>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</si>
  <si>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</si>
  <si>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</si>
  <si>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</si>
  <si>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</si>
  <si>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</si>
  <si>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</si>
  <si>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</si>
  <si>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</si>
  <si>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</si>
  <si>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</si>
  <si>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</si>
  <si>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</si>
  <si>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</si>
  <si>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</si>
  <si>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</si>
  <si>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</si>
  <si>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</si>
  <si>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</si>
  <si>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</si>
  <si>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</si>
  <si>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</si>
  <si>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</si>
  <si>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</si>
  <si>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</si>
  <si>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</si>
  <si>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</si>
  <si>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</si>
  <si>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</si>
  <si>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</si>
  <si>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</si>
  <si>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</si>
  <si>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</si>
  <si>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</si>
  <si>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</si>
  <si>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</si>
  <si>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</si>
  <si>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</si>
  <si>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</si>
  <si>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</si>
  <si>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</si>
  <si>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</si>
  <si>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</si>
  <si>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</si>
  <si>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</si>
  <si>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</si>
  <si>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</si>
  <si>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</si>
  <si>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</si>
  <si>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</si>
  <si>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</si>
  <si>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</si>
  <si>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</si>
  <si>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</si>
  <si>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</si>
  <si>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</si>
  <si>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</si>
  <si>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</si>
  <si>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</si>
  <si>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</si>
  <si>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</si>
  <si>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</si>
  <si>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</si>
  <si>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</si>
  <si>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</si>
  <si>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</si>
  <si>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</si>
  <si>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</si>
  <si>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</si>
  <si>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</si>
  <si>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</si>
  <si>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</si>
  <si>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</si>
  <si>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</si>
  <si>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</si>
  <si>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</si>
  <si>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</si>
  <si>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</si>
  <si>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</si>
  <si>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</si>
  <si>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</si>
  <si>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</si>
  <si>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</si>
  <si>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</si>
  <si>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</si>
  <si>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</si>
  <si>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</si>
  <si>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</si>
  <si>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</si>
  <si>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</si>
  <si>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</si>
  <si>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</si>
  <si>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</si>
  <si>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</si>
  <si>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</si>
  <si>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</si>
  <si>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</si>
  <si>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</si>
  <si>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</si>
  <si>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</si>
  <si>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</si>
  <si>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</si>
  <si>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</si>
  <si>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</si>
  <si>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</si>
  <si>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</si>
  <si>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</si>
  <si>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</si>
  <si>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</si>
  <si>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</si>
  <si>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</si>
  <si>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</si>
  <si>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</si>
  <si>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</si>
  <si>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</si>
  <si>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</si>
  <si>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</si>
  <si>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</si>
  <si>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</si>
  <si>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</si>
  <si>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</si>
  <si>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</si>
  <si>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</si>
  <si>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</si>
  <si>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</si>
  <si>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</si>
  <si>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</si>
  <si>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</si>
  <si>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</si>
  <si>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</si>
  <si>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</si>
  <si>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</si>
  <si>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</si>
  <si>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</si>
  <si>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</si>
  <si>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</si>
  <si>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</si>
  <si>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</si>
  <si>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</si>
  <si>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</si>
  <si>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</si>
  <si>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</si>
  <si>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</si>
  <si>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</si>
  <si>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</si>
  <si>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</si>
  <si>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</si>
  <si>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</si>
  <si>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</si>
  <si>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</si>
  <si>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</si>
  <si>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</si>
  <si>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</si>
  <si>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</si>
  <si>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</si>
  <si>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</si>
  <si>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</si>
  <si>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</si>
  <si>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</si>
  <si>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</si>
  <si>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</si>
  <si>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</si>
  <si>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</si>
  <si>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</si>
  <si>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</si>
  <si>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</si>
  <si>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</si>
  <si>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</si>
  <si>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</si>
  <si>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</si>
  <si>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</si>
  <si>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</si>
  <si>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</si>
  <si>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</si>
  <si>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</si>
  <si>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</si>
  <si>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</si>
  <si>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</si>
  <si>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</si>
  <si>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</si>
  <si>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</si>
  <si>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</si>
  <si>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</si>
  <si>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</si>
  <si>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</si>
  <si>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</si>
  <si>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</si>
  <si>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</si>
  <si>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</si>
  <si>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</si>
  <si>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</si>
  <si>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</si>
  <si>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</si>
  <si>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</si>
  <si>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</si>
  <si>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</si>
  <si>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</si>
  <si>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</si>
  <si>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</si>
  <si>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</si>
  <si>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</si>
  <si>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</si>
  <si>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</si>
  <si>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</si>
  <si>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</si>
  <si>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</si>
  <si>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</si>
  <si>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</si>
  <si>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</si>
  <si>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</si>
  <si>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</si>
  <si>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</si>
  <si>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</si>
  <si>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</si>
  <si>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</si>
  <si>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</si>
  <si>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</si>
  <si>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</si>
  <si>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</si>
  <si>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</si>
  <si>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</si>
  <si>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</si>
  <si>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</si>
  <si>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</si>
  <si>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</si>
  <si>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</si>
  <si>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</si>
  <si>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</si>
  <si>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</si>
  <si>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</si>
  <si>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</si>
  <si>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</si>
  <si>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</si>
  <si>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</si>
  <si>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</si>
  <si>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</si>
  <si>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</si>
  <si>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</si>
  <si>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</si>
  <si>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</si>
  <si>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</si>
  <si>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</si>
  <si>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</si>
  <si>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</si>
  <si>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</si>
  <si>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</si>
  <si>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</si>
  <si>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</si>
  <si>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</si>
  <si>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</si>
  <si>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</si>
  <si>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</si>
  <si>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</si>
  <si>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</si>
  <si>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</si>
  <si>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</si>
  <si>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</si>
  <si>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</si>
  <si>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</si>
  <si>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</si>
  <si>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</si>
  <si>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</si>
  <si>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</si>
  <si>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</si>
  <si>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</si>
  <si>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</si>
  <si>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</si>
  <si>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</si>
  <si>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</si>
  <si>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</si>
  <si>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</si>
  <si>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</si>
  <si>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</si>
  <si>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</si>
  <si>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</si>
  <si>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</si>
  <si>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</si>
  <si>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</si>
  <si>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</si>
  <si>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</si>
  <si>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</si>
  <si>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</si>
  <si>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</si>
  <si>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</si>
  <si>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</si>
  <si>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</si>
  <si>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</si>
  <si>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</si>
  <si>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</si>
  <si>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</si>
  <si>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</si>
  <si>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</si>
  <si>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</si>
  <si>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</si>
  <si>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</si>
  <si>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</si>
  <si>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</si>
  <si>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</si>
  <si>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</si>
  <si>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</si>
  <si>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</si>
  <si>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</si>
  <si>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</si>
  <si>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</si>
  <si>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</si>
  <si>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</si>
  <si>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</si>
  <si>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</si>
  <si>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</si>
  <si>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</si>
  <si>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</si>
  <si>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</si>
  <si>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</si>
  <si>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</si>
  <si>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</si>
  <si>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</si>
  <si>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</si>
  <si>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</si>
  <si>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</si>
  <si>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</si>
  <si>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</si>
  <si>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</si>
  <si>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</si>
  <si>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</si>
  <si>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</si>
  <si>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</si>
  <si>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</si>
  <si>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</si>
  <si>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</si>
  <si>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</si>
  <si>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</si>
  <si>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</si>
  <si>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</si>
  <si>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</si>
  <si>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</si>
  <si>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</si>
  <si>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</si>
  <si>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</si>
  <si>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</si>
  <si>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</si>
  <si>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</si>
  <si>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</si>
  <si>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</si>
  <si>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</si>
  <si>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</si>
  <si>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</si>
  <si>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</si>
  <si>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</si>
  <si>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</si>
  <si>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</si>
  <si>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</si>
  <si>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</si>
  <si>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</si>
  <si>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</si>
  <si>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</si>
  <si>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</si>
  <si>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</si>
  <si>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</si>
  <si>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</si>
  <si>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</si>
  <si>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</si>
  <si>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</si>
  <si>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</si>
  <si>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</si>
  <si>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</si>
  <si>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</si>
  <si>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</si>
  <si>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</si>
  <si>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</si>
  <si>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</si>
  <si>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</si>
  <si>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</si>
  <si>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</si>
  <si>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</si>
  <si>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</si>
  <si>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</si>
  <si>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</si>
  <si>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</si>
  <si>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</si>
  <si>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</si>
  <si>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</si>
  <si>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</si>
  <si>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</si>
  <si>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</si>
  <si>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</si>
  <si>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</si>
  <si>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</si>
  <si>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</si>
  <si>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</si>
  <si>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</si>
  <si>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</si>
  <si>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</si>
  <si>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</si>
  <si>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</si>
  <si>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</si>
  <si>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</si>
  <si>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</si>
  <si>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</si>
  <si>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</si>
  <si>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</si>
  <si>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</si>
  <si>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</si>
  <si>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</si>
  <si>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</si>
  <si>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</si>
  <si>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</si>
  <si>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</si>
  <si>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</si>
  <si>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</si>
  <si>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</si>
  <si>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</si>
  <si>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</si>
  <si>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</si>
  <si>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</si>
  <si>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</si>
  <si>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</si>
  <si>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</si>
  <si>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</si>
  <si>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</si>
  <si>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</si>
  <si>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</si>
  <si>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</si>
  <si>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</si>
  <si>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</si>
  <si>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</si>
  <si>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</si>
  <si>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</si>
  <si>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</si>
  <si>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</si>
  <si>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</si>
  <si>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</si>
  <si>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</si>
  <si>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</si>
  <si>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</si>
  <si>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</si>
  <si>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</si>
  <si>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</si>
  <si>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</si>
  <si>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</si>
  <si>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</si>
  <si>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</si>
  <si>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</si>
  <si>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</si>
  <si>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</si>
  <si>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</si>
  <si>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</si>
  <si>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</si>
  <si>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</si>
  <si>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</si>
  <si>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</si>
  <si>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</si>
  <si>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</si>
  <si>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</si>
  <si>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</si>
  <si>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</si>
  <si>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</si>
  <si>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</si>
  <si>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</si>
  <si>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</si>
  <si>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</si>
  <si>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</si>
  <si>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</si>
  <si>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</si>
  <si>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</si>
  <si>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</si>
  <si>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</si>
  <si>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</si>
  <si>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</si>
  <si>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</si>
  <si>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</si>
  <si>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</si>
  <si>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</si>
  <si>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</si>
  <si>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</si>
  <si>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</si>
  <si>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</si>
  <si>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</si>
  <si>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</si>
  <si>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</si>
  <si>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</si>
  <si>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</si>
  <si>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</si>
  <si>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</si>
  <si>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</si>
  <si>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</si>
  <si>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</si>
  <si>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</si>
  <si>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</si>
  <si>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</si>
  <si>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</si>
  <si>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</si>
  <si>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</si>
  <si>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</si>
  <si>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</si>
  <si>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</si>
  <si>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</si>
  <si>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</si>
  <si>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</si>
  <si>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</si>
  <si>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</si>
  <si>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</si>
  <si>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</si>
  <si>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</si>
  <si>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</si>
  <si>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</si>
  <si>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</si>
  <si>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</si>
  <si>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</si>
  <si>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</si>
  <si>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</si>
  <si>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</si>
  <si>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</si>
  <si>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</si>
  <si>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</si>
  <si>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</si>
  <si>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</si>
  <si>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</si>
  <si>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</si>
  <si>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</si>
  <si>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</si>
  <si>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</si>
  <si>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</si>
  <si>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</si>
  <si>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</si>
  <si>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</si>
  <si>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</si>
  <si>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</si>
  <si>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</si>
  <si>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</si>
  <si>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</si>
  <si>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</si>
  <si>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</si>
  <si>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</si>
  <si>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</si>
  <si>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</si>
  <si>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</si>
  <si>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</si>
  <si>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</si>
  <si>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</si>
  <si>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</si>
  <si>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</si>
  <si>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</si>
  <si>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</si>
  <si>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</si>
  <si>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</si>
  <si>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</si>
  <si>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</si>
  <si>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</si>
  <si>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</si>
  <si>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</si>
  <si>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</si>
  <si>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</si>
  <si>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</si>
  <si>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</si>
  <si>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</si>
  <si>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</si>
  <si>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</si>
  <si>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</si>
  <si>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</si>
  <si>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</si>
  <si>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</si>
  <si>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</si>
  <si>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</si>
  <si>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</si>
  <si>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</si>
  <si>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</si>
  <si>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</si>
  <si>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</si>
  <si>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</si>
  <si>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</si>
  <si>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</si>
  <si>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</si>
  <si>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</si>
  <si>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</si>
  <si>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</si>
  <si>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</si>
  <si>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</si>
  <si>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</si>
  <si>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</si>
  <si>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</si>
  <si>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</si>
  <si>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</si>
  <si>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</si>
  <si>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</si>
  <si>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</si>
  <si>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</si>
  <si>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</si>
  <si>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</si>
  <si>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</si>
  <si>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</si>
  <si>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</si>
  <si>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</si>
  <si>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</si>
  <si>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</si>
  <si>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</si>
  <si>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</si>
  <si>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</si>
  <si>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</si>
  <si>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</si>
  <si>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</si>
  <si>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</si>
  <si>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</si>
  <si>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</si>
  <si>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</si>
  <si>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</si>
  <si>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</si>
  <si>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</si>
  <si>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</si>
  <si>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</si>
  <si>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</si>
  <si>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</si>
  <si>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</si>
  <si>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</si>
  <si>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</si>
  <si>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</si>
  <si>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</si>
  <si>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</si>
  <si>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</si>
  <si>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</si>
  <si>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</si>
  <si>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</si>
  <si>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</si>
  <si>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</si>
  <si>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</si>
  <si>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</si>
  <si>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</si>
  <si>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</si>
  <si>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</si>
  <si>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</si>
  <si>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</si>
  <si>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</si>
  <si>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</si>
  <si>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</si>
  <si>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</si>
  <si>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</si>
  <si>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</si>
  <si>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</si>
  <si>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</si>
  <si>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</si>
  <si>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</si>
  <si>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</si>
  <si>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</si>
  <si>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</si>
  <si>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</si>
  <si>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</si>
  <si>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</si>
  <si>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</si>
  <si>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</si>
  <si>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</si>
  <si>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</si>
  <si>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</si>
  <si>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</si>
  <si>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</si>
  <si>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</si>
  <si>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</si>
  <si>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</si>
  <si>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</si>
  <si>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</si>
  <si>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</si>
  <si>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</si>
  <si>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</si>
  <si>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</si>
  <si>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</si>
  <si>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</si>
  <si>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</si>
  <si>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</si>
  <si>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</si>
  <si>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</si>
  <si>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</si>
  <si>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</si>
  <si>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</si>
  <si>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</si>
  <si>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</si>
  <si>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</si>
  <si>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</si>
  <si>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</si>
  <si>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</si>
  <si>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</si>
  <si>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</si>
  <si>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</si>
  <si>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</si>
  <si>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</si>
  <si>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</si>
  <si>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</si>
  <si>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</si>
  <si>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</si>
  <si>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</si>
  <si>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</si>
  <si>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</si>
  <si>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</si>
  <si>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</si>
  <si>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</si>
  <si>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</si>
  <si>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</si>
  <si>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</si>
  <si>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</si>
  <si>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</si>
  <si>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</si>
  <si>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</si>
  <si>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</si>
  <si>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</si>
  <si>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</si>
  <si>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</si>
  <si>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</si>
  <si>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</si>
  <si>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</si>
  <si>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</si>
  <si>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</si>
  <si>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</si>
  <si>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</si>
  <si>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</si>
  <si>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</si>
  <si>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</si>
  <si>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</si>
  <si>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</si>
  <si>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</si>
  <si>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</si>
  <si>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</si>
  <si>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</si>
  <si>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</si>
  <si>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</si>
  <si>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</si>
  <si>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</si>
  <si>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</si>
  <si>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</si>
  <si>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</si>
  <si>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</si>
  <si>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</si>
  <si>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</si>
  <si>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</si>
  <si>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</si>
  <si>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</si>
  <si>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</si>
  <si>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</si>
  <si>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</si>
  <si>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</si>
  <si>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</si>
  <si>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</si>
  <si>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</si>
  <si>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</si>
  <si>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</si>
  <si>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</si>
  <si>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</si>
  <si>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</si>
  <si>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</si>
  <si>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</si>
  <si>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</si>
  <si>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</si>
  <si>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</si>
  <si>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</si>
  <si>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</si>
  <si>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</si>
  <si>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</si>
  <si>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</si>
  <si>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</si>
  <si>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</si>
  <si>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</si>
  <si>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</si>
  <si>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</si>
  <si>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</si>
  <si>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</si>
  <si>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</si>
  <si>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</si>
  <si>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</si>
  <si>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</si>
  <si>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</si>
  <si>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</si>
  <si>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</si>
  <si>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</si>
  <si>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</si>
  <si>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</si>
  <si>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</si>
  <si>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</si>
  <si>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</si>
  <si>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</si>
  <si>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</si>
  <si>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</si>
  <si>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</si>
  <si>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</si>
  <si>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</si>
  <si>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</si>
  <si>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</si>
  <si>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</si>
  <si>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</si>
  <si>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</si>
  <si>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</si>
  <si>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</si>
  <si>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</si>
  <si>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</si>
  <si>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</si>
  <si>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</si>
  <si>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</si>
  <si>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</si>
  <si>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</si>
  <si>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</si>
  <si>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</si>
  <si>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</si>
  <si>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</si>
  <si>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</si>
  <si>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</si>
  <si>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</si>
  <si>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</si>
  <si>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</si>
  <si>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</si>
  <si>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</si>
  <si>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</si>
  <si>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</si>
  <si>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</si>
  <si>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</si>
  <si>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</si>
  <si>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</si>
  <si>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</si>
  <si>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</si>
  <si>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</si>
  <si>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</si>
  <si>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</si>
  <si>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</si>
  <si>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</si>
  <si>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</si>
  <si>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</si>
  <si>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</si>
  <si>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</si>
  <si>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</si>
  <si>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</si>
  <si>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</si>
  <si>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</si>
  <si>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</si>
  <si>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</si>
  <si>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</si>
  <si>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</si>
  <si>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</si>
  <si>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</si>
  <si>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</si>
  <si>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</si>
  <si>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</si>
  <si>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</si>
  <si>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</si>
  <si>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</si>
  <si>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</si>
  <si>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</si>
  <si>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</si>
  <si>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</si>
  <si>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</si>
  <si>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</si>
  <si>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</si>
  <si>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</si>
  <si>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</si>
  <si>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</si>
  <si>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</si>
  <si>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</si>
  <si>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</si>
  <si>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</si>
  <si>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</si>
  <si>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</si>
  <si>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</si>
  <si>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</si>
  <si>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</si>
  <si>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</si>
  <si>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</si>
  <si>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</si>
  <si>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</si>
  <si>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</si>
  <si>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</si>
  <si>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</si>
  <si>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</si>
  <si>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</si>
  <si>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</si>
  <si>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</si>
  <si>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</si>
  <si>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</si>
  <si>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</si>
  <si>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</si>
  <si>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</si>
  <si>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</si>
  <si>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</si>
  <si>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</si>
  <si>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</si>
  <si>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</si>
  <si>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</si>
  <si>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</si>
  <si>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</si>
  <si>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</si>
  <si>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</si>
  <si>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</si>
  <si>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</si>
  <si>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</si>
  <si>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</si>
  <si>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</si>
  <si>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</si>
  <si>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</si>
  <si>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</si>
  <si>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</si>
  <si>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</si>
  <si>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</si>
  <si>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</si>
  <si>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</si>
  <si>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</si>
  <si>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</si>
  <si>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</si>
  <si>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</si>
  <si>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</si>
  <si>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</si>
  <si>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</si>
  <si>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</si>
  <si>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</si>
  <si>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</si>
  <si>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</si>
  <si>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</si>
  <si>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</si>
  <si>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</si>
  <si>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</si>
  <si>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</si>
  <si>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</si>
  <si>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</si>
  <si>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</si>
  <si>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</si>
  <si>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</si>
  <si>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</si>
  <si>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</si>
  <si>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</si>
  <si>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</si>
  <si>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</si>
  <si>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</si>
  <si>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</si>
  <si>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</si>
  <si>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</si>
  <si>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</si>
  <si>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</si>
  <si>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</si>
  <si>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</si>
  <si>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</si>
  <si>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</si>
  <si>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</si>
  <si>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</si>
  <si>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</si>
  <si>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</si>
  <si>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</si>
  <si>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</si>
  <si>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</si>
  <si>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</si>
  <si>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</si>
  <si>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</si>
  <si>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</si>
  <si>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</si>
  <si>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</si>
  <si>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</si>
  <si>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</si>
  <si>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</si>
  <si>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</si>
  <si>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</si>
  <si>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</si>
  <si>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</si>
  <si>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</si>
  <si>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</si>
  <si>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</si>
  <si>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</si>
  <si>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</si>
  <si>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</si>
  <si>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</si>
  <si>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</si>
  <si>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</si>
  <si>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</si>
  <si>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</si>
  <si>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</si>
  <si>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</si>
  <si>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</si>
  <si>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</si>
  <si>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</si>
  <si>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</si>
  <si>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</si>
  <si>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</si>
  <si>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</si>
  <si>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</si>
  <si>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</si>
  <si>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</si>
  <si>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</si>
  <si>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</si>
  <si>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</si>
  <si>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</si>
  <si>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</si>
  <si>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</si>
  <si>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</si>
  <si>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</si>
  <si>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</si>
  <si>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</si>
  <si>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</si>
  <si>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</si>
  <si>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</si>
  <si>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</si>
  <si>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</si>
  <si>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</si>
  <si>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</si>
  <si>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</si>
  <si>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</si>
  <si>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</si>
  <si>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</si>
  <si>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</si>
  <si>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</si>
  <si>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</si>
  <si>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</si>
  <si>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</si>
  <si>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</si>
  <si>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</si>
  <si>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</si>
  <si>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</si>
  <si>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</si>
  <si>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</si>
  <si>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</si>
  <si>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</si>
  <si>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</si>
  <si>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</si>
  <si>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</si>
  <si>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</si>
  <si>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</si>
  <si>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</si>
  <si>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</si>
  <si>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</si>
  <si>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</si>
  <si>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</si>
  <si>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</si>
  <si>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</si>
  <si>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</si>
  <si>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</si>
  <si>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</si>
  <si>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</si>
  <si>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</si>
  <si>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</si>
  <si>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</si>
  <si>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</si>
  <si>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</si>
  <si>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</si>
  <si>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</si>
  <si>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</si>
  <si>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</si>
  <si>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</si>
  <si>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</si>
  <si>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</si>
  <si>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</si>
  <si>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</si>
  <si>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</si>
  <si>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</si>
  <si>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</si>
  <si>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</si>
  <si>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</si>
  <si>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</si>
  <si>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</si>
  <si>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</si>
  <si>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</si>
  <si>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</si>
  <si>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</si>
  <si>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</si>
  <si>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</si>
  <si>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</si>
  <si>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</si>
  <si>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</si>
  <si>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</si>
  <si>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</si>
  <si>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</si>
  <si>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</si>
  <si>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</si>
  <si>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</si>
  <si>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</si>
  <si>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</si>
  <si>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</si>
  <si>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</si>
  <si>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</si>
  <si>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</si>
  <si>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</si>
  <si>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</si>
  <si>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</si>
  <si>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</si>
  <si>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</si>
  <si>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</si>
  <si>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</si>
  <si>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</si>
  <si>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</si>
  <si>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</si>
  <si>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</si>
  <si>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</si>
  <si>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</si>
  <si>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</si>
  <si>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</si>
  <si>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</si>
  <si>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</si>
  <si>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</si>
  <si>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</si>
  <si>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</si>
  <si>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</si>
  <si>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</si>
  <si>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</si>
  <si>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</si>
  <si>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</si>
  <si>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</si>
  <si>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</si>
  <si>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</si>
  <si>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</si>
  <si>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</si>
  <si>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</si>
  <si>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</si>
  <si>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</si>
  <si>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</si>
  <si>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</si>
  <si>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</si>
  <si>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</si>
  <si>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</si>
  <si>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</si>
  <si>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</si>
  <si>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</si>
  <si>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</si>
  <si>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</si>
  <si>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</si>
  <si>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</si>
  <si>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</si>
  <si>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</si>
  <si>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</si>
  <si>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</si>
  <si>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</si>
  <si>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</si>
  <si>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</si>
  <si>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</si>
  <si>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</si>
  <si>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</si>
  <si>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</si>
  <si>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</si>
  <si>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</si>
  <si>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</si>
  <si>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</si>
  <si>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</si>
  <si>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</si>
  <si>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</si>
  <si>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</si>
  <si>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</si>
  <si>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</si>
  <si>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</si>
  <si>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</si>
  <si>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</si>
  <si>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</si>
  <si>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</si>
  <si>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</si>
  <si>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</si>
  <si>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</si>
  <si>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</si>
  <si>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</si>
  <si>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</si>
  <si>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</si>
  <si>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</si>
  <si>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</si>
  <si>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</si>
  <si>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</si>
  <si>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</si>
  <si>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</si>
  <si>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</si>
  <si>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</si>
  <si>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</si>
  <si>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</si>
  <si>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</si>
  <si>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</si>
  <si>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</si>
  <si>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</si>
  <si>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</si>
  <si>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</si>
  <si>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</si>
  <si>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</si>
  <si>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</si>
  <si>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</si>
  <si>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</si>
  <si>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</si>
  <si>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</si>
  <si>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</si>
  <si>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</si>
  <si>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</si>
  <si>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</si>
  <si>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</si>
  <si>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</si>
  <si>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</si>
  <si>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</si>
  <si>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</si>
  <si>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</si>
  <si>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</si>
  <si>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</si>
  <si>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</si>
  <si>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</si>
  <si>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</si>
  <si>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</si>
  <si>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</si>
  <si>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</si>
  <si>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</si>
  <si>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</si>
  <si>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</si>
  <si>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</si>
  <si>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</si>
  <si>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</si>
  <si>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</si>
  <si>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</si>
  <si>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</si>
  <si>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</si>
  <si>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</si>
  <si>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</si>
  <si>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</si>
  <si>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</si>
  <si>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</si>
  <si>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</si>
  <si>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</si>
  <si>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</si>
  <si>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</si>
  <si>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</si>
  <si>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</si>
  <si>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</si>
  <si>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</si>
  <si>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</si>
  <si>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</si>
  <si>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</si>
  <si>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</si>
  <si>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</si>
  <si>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</si>
  <si>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</si>
  <si>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</si>
  <si>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</si>
  <si>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</si>
  <si>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</si>
  <si>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</si>
  <si>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</si>
  <si>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</si>
  <si>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</si>
  <si>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</si>
  <si>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</si>
  <si>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</si>
  <si>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</si>
  <si>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</si>
  <si>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</si>
  <si>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</si>
  <si>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</si>
  <si>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</si>
  <si>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</si>
  <si>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</si>
  <si>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</si>
  <si>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</si>
  <si>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</si>
  <si>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</si>
  <si>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</si>
  <si>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</si>
  <si>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</si>
  <si>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</si>
  <si>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</si>
  <si>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</si>
  <si>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</si>
  <si>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</si>
  <si>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</si>
  <si>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</si>
  <si>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</si>
  <si>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</si>
  <si>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</si>
  <si>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</si>
  <si>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</si>
  <si>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</si>
  <si>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</si>
  <si>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</si>
  <si>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</si>
  <si>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</si>
  <si>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</si>
  <si>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</si>
  <si>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</si>
  <si>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</si>
  <si>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</si>
  <si>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</si>
  <si>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</si>
  <si>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</si>
  <si>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</si>
  <si>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</si>
  <si>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</si>
  <si>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</si>
  <si>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</si>
  <si>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</si>
  <si>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</si>
  <si>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</si>
  <si>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</si>
  <si>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</si>
  <si>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</si>
  <si>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</si>
  <si>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</si>
  <si>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</si>
  <si>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</si>
  <si>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</si>
  <si>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</si>
  <si>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</si>
  <si>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</si>
  <si>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</si>
  <si>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</si>
  <si>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</si>
  <si>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</si>
  <si>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</si>
  <si>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</si>
  <si>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</si>
  <si>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</si>
  <si>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</si>
  <si>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</si>
  <si>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</si>
  <si>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</si>
  <si>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</si>
  <si>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</si>
  <si>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</si>
  <si>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</si>
  <si>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</si>
  <si>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</si>
  <si>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</si>
  <si>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</si>
  <si>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</si>
  <si>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</si>
  <si>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</si>
  <si>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</si>
  <si>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</si>
  <si>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</si>
  <si>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</si>
  <si>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</si>
  <si>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</si>
  <si>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</si>
  <si>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</si>
  <si>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</si>
  <si>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</si>
  <si>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</si>
  <si>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</si>
  <si>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</si>
  <si>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</si>
  <si>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</si>
  <si>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</si>
  <si>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</si>
  <si>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</si>
  <si>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</si>
  <si>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</si>
  <si>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</si>
  <si>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</si>
  <si>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</si>
  <si>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</si>
  <si>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</si>
  <si>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</si>
  <si>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</si>
  <si>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</si>
  <si>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</si>
  <si>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</si>
  <si>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</si>
  <si>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</si>
  <si>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</si>
  <si>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</si>
  <si>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</si>
  <si>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</si>
  <si>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</si>
  <si>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</si>
  <si>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</si>
  <si>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</si>
  <si>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</si>
  <si>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</si>
  <si>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</si>
  <si>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</si>
  <si>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</si>
  <si>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</si>
  <si>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</si>
  <si>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</si>
  <si>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</si>
  <si>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</si>
  <si>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</si>
  <si>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</si>
  <si>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</si>
  <si>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</si>
  <si>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</si>
  <si>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</si>
  <si>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</si>
  <si>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</si>
  <si>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</si>
  <si>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</si>
  <si>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</si>
  <si>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</si>
  <si>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</si>
  <si>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</si>
  <si>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</si>
  <si>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</si>
  <si>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</si>
  <si>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</si>
  <si>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</si>
  <si>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</si>
  <si>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</si>
  <si>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</si>
  <si>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</si>
  <si>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</si>
  <si>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</si>
  <si>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</si>
  <si>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</si>
  <si>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</si>
  <si>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</si>
  <si>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</si>
  <si>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</si>
  <si>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</si>
  <si>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</si>
  <si>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</si>
  <si>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</si>
  <si>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</si>
  <si>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</si>
  <si>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</si>
  <si>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</si>
  <si>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</si>
  <si>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</si>
  <si>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</si>
  <si>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</si>
  <si>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</si>
  <si>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</si>
  <si>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</si>
  <si>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</si>
  <si>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</si>
  <si>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</si>
  <si>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</si>
  <si>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</si>
  <si>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</si>
  <si>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</si>
  <si>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</si>
  <si>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</si>
  <si>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</si>
  <si>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</si>
  <si>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</si>
  <si>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</si>
  <si>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</si>
  <si>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</si>
  <si>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</si>
  <si>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</si>
  <si>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</si>
  <si>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</si>
  <si>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</si>
  <si>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</si>
  <si>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</si>
  <si>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</si>
  <si>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</si>
  <si>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</si>
  <si>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</si>
  <si>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</si>
  <si>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</si>
  <si>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</si>
  <si>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</si>
  <si>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</si>
  <si>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</si>
  <si>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</si>
  <si>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</si>
  <si>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</si>
  <si>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</si>
  <si>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</si>
  <si>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</si>
  <si>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</si>
  <si>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</si>
  <si>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</si>
  <si>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</si>
  <si>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</si>
  <si>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</si>
  <si>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</si>
  <si>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</si>
  <si>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</si>
  <si>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</si>
  <si>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</si>
  <si>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</si>
  <si>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</si>
  <si>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</si>
  <si>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</si>
  <si>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</si>
  <si>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</si>
  <si>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</si>
  <si>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</si>
  <si>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</si>
  <si>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</si>
  <si>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</si>
  <si>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</si>
  <si>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</si>
  <si>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</si>
  <si>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</si>
  <si>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</si>
  <si>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</si>
  <si>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</si>
  <si>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</si>
  <si>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</si>
  <si>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</si>
  <si>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</si>
  <si>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</si>
  <si>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</si>
  <si>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</si>
  <si>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</si>
  <si>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</si>
  <si>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</si>
  <si>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</si>
  <si>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</si>
  <si>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</si>
  <si>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</si>
  <si>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</si>
  <si>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</si>
  <si>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</si>
  <si>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</si>
  <si>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</si>
  <si>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</si>
  <si>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</si>
  <si>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</si>
  <si>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</si>
  <si>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</si>
  <si>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</si>
  <si>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</si>
  <si>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</si>
  <si>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</si>
  <si>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</si>
  <si>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</si>
  <si>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</si>
  <si>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</si>
  <si>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</si>
  <si>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</si>
  <si>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</si>
  <si>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</si>
  <si>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</si>
  <si>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</si>
  <si>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</si>
  <si>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</si>
  <si>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</si>
  <si>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</si>
  <si>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</si>
  <si>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</si>
  <si>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</si>
  <si>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</si>
  <si>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</si>
  <si>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</si>
  <si>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</si>
  <si>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</si>
  <si>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</si>
  <si>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</si>
  <si>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</si>
  <si>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</si>
  <si>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</si>
  <si>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</si>
  <si>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</si>
  <si>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</si>
  <si>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</si>
  <si>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</si>
  <si>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</si>
  <si>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</si>
  <si>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</si>
  <si>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</si>
  <si>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</si>
  <si>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</si>
  <si>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</si>
  <si>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</si>
  <si>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</si>
  <si>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</si>
  <si>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</si>
  <si>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</si>
  <si>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</si>
  <si>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</si>
  <si>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</si>
  <si>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</si>
  <si>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</si>
  <si>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</si>
  <si>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</si>
  <si>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</si>
  <si>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</si>
  <si>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</si>
  <si>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</si>
  <si>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</si>
  <si>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</si>
  <si>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</si>
  <si>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</si>
  <si>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</si>
  <si>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</si>
  <si>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</si>
  <si>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</si>
  <si>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</si>
  <si>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</si>
  <si>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</si>
  <si>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</si>
  <si>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</si>
  <si>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</si>
  <si>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</si>
  <si>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</si>
  <si>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</si>
  <si>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</si>
  <si>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</si>
  <si>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</si>
  <si>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</si>
  <si>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</si>
  <si>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</si>
  <si>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</si>
  <si>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</si>
  <si>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</si>
  <si>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</si>
  <si>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</si>
  <si>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</si>
  <si>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</si>
  <si>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</si>
  <si>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</si>
  <si>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</si>
  <si>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</si>
  <si>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</si>
  <si>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</si>
  <si>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</si>
  <si>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</si>
  <si>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</si>
  <si>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</si>
  <si>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</si>
  <si>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</si>
  <si>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</si>
  <si>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</si>
  <si>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</si>
  <si>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</si>
  <si>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</si>
  <si>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</si>
  <si>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</si>
  <si>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</si>
  <si>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</si>
  <si>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</si>
  <si>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</si>
  <si>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</si>
  <si>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</si>
  <si>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</si>
  <si>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</si>
  <si>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</si>
  <si>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</si>
  <si>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</si>
  <si>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</si>
  <si>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</si>
  <si>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</si>
  <si>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</si>
  <si>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</si>
  <si>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</si>
  <si>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</si>
  <si>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</si>
  <si>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</si>
  <si>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</si>
  <si>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</si>
  <si>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</si>
  <si>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</si>
  <si>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</si>
  <si>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</si>
  <si>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</si>
  <si>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</si>
  <si>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</si>
  <si>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</si>
  <si>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</si>
  <si>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</si>
  <si>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</si>
  <si>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</si>
  <si>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</si>
  <si>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</si>
  <si>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</si>
  <si>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</si>
  <si>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</si>
  <si>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</si>
  <si>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</si>
  <si>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</si>
  <si>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</si>
  <si>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</si>
  <si>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</si>
  <si>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</si>
  <si>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</si>
  <si>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</si>
  <si>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</si>
  <si>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</si>
  <si>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</si>
  <si>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</si>
  <si>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</si>
  <si>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</si>
  <si>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</si>
  <si>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</si>
  <si>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</si>
  <si>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</si>
  <si>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</si>
  <si>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</si>
  <si>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</si>
  <si>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</si>
  <si>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</si>
  <si>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</si>
  <si>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</si>
  <si>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</si>
  <si>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</si>
  <si>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</si>
  <si>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</si>
  <si>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</si>
  <si>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</si>
  <si>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</si>
  <si>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</si>
  <si>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</si>
  <si>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</si>
  <si>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</si>
  <si>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</si>
  <si>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</si>
  <si>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</si>
  <si>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</si>
  <si>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</si>
  <si>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</si>
  <si>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</si>
  <si>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</si>
  <si>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</si>
  <si>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</si>
  <si>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</si>
  <si>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</si>
  <si>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</si>
  <si>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</si>
  <si>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</si>
  <si>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</si>
  <si>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</si>
  <si>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</si>
  <si>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</si>
  <si>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</si>
  <si>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</si>
  <si>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</si>
  <si>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</si>
  <si>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</si>
  <si>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</si>
  <si>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</si>
  <si>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</si>
  <si>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</si>
  <si>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</si>
  <si>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</si>
  <si>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</si>
  <si>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</si>
  <si>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</si>
  <si>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</si>
  <si>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</si>
  <si>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</si>
  <si>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</si>
  <si>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</si>
  <si>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</si>
  <si>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</si>
  <si>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</si>
  <si>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</si>
  <si>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</si>
  <si>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</si>
  <si>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</si>
  <si>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</si>
  <si>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</si>
  <si>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</si>
  <si>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</si>
  <si>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</si>
  <si>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It is not used as a catalyst in the manufacturing process.</t>
    <phoneticPr fontId="97"/>
  </si>
  <si>
    <t>Panasonic delisted its American Depositary Shares from the New York Stock Exchange in Apr 2013. Panasonic's reporting obligations has been terminated in Jul 2013.</t>
    <phoneticPr fontId="97"/>
  </si>
  <si>
    <t>We identify and evaluate risks based on our management system. We take action according to each risk level and keep the data of it.</t>
  </si>
  <si>
    <t xml:space="preserve">We implement Due Diligence with our management system  based on OECD DD guidance. </t>
  </si>
  <si>
    <t>http://www.panasonic.com/global/corporate/sustainability/supply_chain/minerals.html</t>
    <phoneticPr fontId="97"/>
  </si>
  <si>
    <t>Blank below</t>
    <phoneticPr fontId="97"/>
  </si>
  <si>
    <t>Aluminium Electrolytic Capacitor</t>
  </si>
  <si>
    <t xml:space="preserve">MSC and Thaisarco supply a Tin from the DRC or an adjoining country.
However, They are RMI compliant smelters. </t>
    <phoneticPr fontId="97"/>
  </si>
  <si>
    <t>ECA1VHG471</t>
  </si>
  <si>
    <t>ECA1VHG471B</t>
  </si>
  <si>
    <t>ECA1VM471</t>
  </si>
  <si>
    <t>ECA1VM471B</t>
  </si>
  <si>
    <t>EEEFK1K470P</t>
  </si>
  <si>
    <t>EEUFC0J821</t>
  </si>
  <si>
    <t>EEUFM1V331</t>
  </si>
  <si>
    <t>2 Riverfront Plaza, Newark, NJ 07102</t>
  </si>
  <si>
    <t>Leonard Metzger</t>
  </si>
  <si>
    <t>len.metzger@us.panasonic.com</t>
  </si>
  <si>
    <t>201-348-5244</t>
  </si>
  <si>
    <t>Sr. Application Engineer</t>
  </si>
  <si>
    <t>Panasonic Industrial  Devices Sales Company of America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</si>
</sst>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6"/>
      <name val="ＭＳ Ｐゴシック"/>
      <family val="3"/>
      <charset val="128"/>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4" fillId="0" borderId="0" xfId="0" applyFont="1"/>
    <xf numFmtId="16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10" xfId="0" applyFont="1" applyFill="1" applyBorder="1" applyAlignment="1" applyProtection="1">
      <alignment horizontal="left" vertical="center"/>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98" fillId="0" borderId="65" xfId="0" applyFont="1" applyBorder="1" applyAlignment="1" applyProtection="1">
      <alignment horizontal="left"/>
      <protection locked="0"/>
    </xf>
    <xf numFmtId="0" fontId="98" fillId="0" borderId="66" xfId="0" applyFont="1" applyBorder="1" applyAlignment="1" applyProtection="1">
      <alignment horizontal="left"/>
      <protection locked="0"/>
    </xf>
    <xf numFmtId="0" fontId="98" fillId="0" borderId="67" xfId="0" applyFont="1" applyBorder="1" applyAlignment="1" applyProtection="1">
      <alignment horizontal="left"/>
      <protection locked="0"/>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2"/>
      <c r="B2" s="38" t="s">
        <v>870</v>
      </c>
      <c r="C2" s="36"/>
      <c r="D2" s="208"/>
      <c r="E2" s="3"/>
      <c r="F2" s="36"/>
      <c r="G2" s="34"/>
    </row>
    <row r="3" spans="1:7">
      <c r="A3" s="362"/>
      <c r="B3" s="5" t="s">
        <v>862</v>
      </c>
      <c r="C3" s="6"/>
      <c r="D3" s="209"/>
      <c r="E3" s="3"/>
      <c r="F3" s="6"/>
      <c r="G3" s="34"/>
    </row>
    <row r="4" spans="1:7" ht="15.75">
      <c r="A4" s="362"/>
      <c r="B4" s="41" t="s">
        <v>872</v>
      </c>
      <c r="C4" s="7"/>
      <c r="D4" s="210"/>
      <c r="E4" s="3"/>
      <c r="F4" s="7"/>
      <c r="G4" s="34"/>
    </row>
    <row r="5" spans="1:7">
      <c r="A5" s="362"/>
      <c r="B5" s="40" t="s">
        <v>1063</v>
      </c>
      <c r="C5" s="4"/>
      <c r="D5" s="211"/>
      <c r="E5" s="3"/>
      <c r="F5" s="4"/>
      <c r="G5" s="34"/>
    </row>
    <row r="6" spans="1:7">
      <c r="A6" s="362"/>
      <c r="B6" s="8"/>
      <c r="C6" s="8"/>
      <c r="D6" s="212"/>
      <c r="E6" s="8"/>
      <c r="F6" s="8"/>
      <c r="G6" s="34"/>
    </row>
    <row r="7" spans="1:7">
      <c r="A7" s="362"/>
      <c r="B7" s="8"/>
      <c r="C7" s="8"/>
      <c r="D7" s="212"/>
      <c r="E7" s="8"/>
      <c r="F7" s="8"/>
      <c r="G7" s="34"/>
    </row>
    <row r="8" spans="1:7">
      <c r="A8" s="362"/>
      <c r="B8" s="8"/>
      <c r="C8" s="8"/>
      <c r="D8" s="212"/>
      <c r="E8" s="8"/>
      <c r="F8" s="8"/>
      <c r="G8" s="34"/>
    </row>
    <row r="9" spans="1:7">
      <c r="A9" s="362"/>
      <c r="B9" s="365" t="s">
        <v>873</v>
      </c>
      <c r="C9" s="365"/>
      <c r="D9" s="365"/>
      <c r="E9" s="365"/>
      <c r="F9" s="365"/>
      <c r="G9" s="34"/>
    </row>
    <row r="10" spans="1:7" ht="27" customHeight="1">
      <c r="A10" s="362"/>
      <c r="B10" s="366" t="s">
        <v>448</v>
      </c>
      <c r="C10" s="366"/>
      <c r="D10" s="366"/>
      <c r="E10" s="366"/>
      <c r="F10" s="366"/>
      <c r="G10" s="34"/>
    </row>
    <row r="11" spans="1:7" ht="27" customHeight="1">
      <c r="A11" s="362"/>
      <c r="B11" s="367"/>
      <c r="C11" s="367"/>
      <c r="D11" s="367"/>
      <c r="E11" s="367"/>
      <c r="F11" s="367"/>
      <c r="G11" s="34"/>
    </row>
    <row r="12" spans="1:7">
      <c r="A12" s="362"/>
      <c r="B12" s="42" t="s">
        <v>871</v>
      </c>
      <c r="C12" s="43" t="s">
        <v>874</v>
      </c>
      <c r="D12" s="213" t="s">
        <v>875</v>
      </c>
      <c r="E12" s="43" t="s">
        <v>628</v>
      </c>
      <c r="F12" s="43" t="s">
        <v>629</v>
      </c>
      <c r="G12" s="34"/>
    </row>
    <row r="13" spans="1:7" ht="33.75">
      <c r="A13" s="362"/>
      <c r="B13" s="2">
        <v>1</v>
      </c>
      <c r="C13" s="37" t="s">
        <v>1111</v>
      </c>
      <c r="D13" s="39" t="s">
        <v>899</v>
      </c>
      <c r="E13" s="196" t="s">
        <v>876</v>
      </c>
      <c r="F13" s="196"/>
      <c r="G13" s="34"/>
    </row>
    <row r="14" spans="1:7" ht="33.75">
      <c r="A14" s="362"/>
      <c r="B14" s="2">
        <v>2</v>
      </c>
      <c r="C14" s="37" t="s">
        <v>1111</v>
      </c>
      <c r="D14" s="39" t="s">
        <v>1048</v>
      </c>
      <c r="E14" s="196" t="s">
        <v>540</v>
      </c>
      <c r="F14" s="196" t="s">
        <v>541</v>
      </c>
      <c r="G14" s="34"/>
    </row>
    <row r="15" spans="1:7" ht="89.1" customHeight="1">
      <c r="A15" s="362"/>
      <c r="B15" s="368">
        <v>2.0099999999999998</v>
      </c>
      <c r="C15" s="359" t="s">
        <v>1111</v>
      </c>
      <c r="D15" s="371" t="s">
        <v>2358</v>
      </c>
      <c r="E15" s="197" t="s">
        <v>630</v>
      </c>
      <c r="F15" s="197" t="s">
        <v>633</v>
      </c>
      <c r="G15" s="34"/>
    </row>
    <row r="16" spans="1:7" ht="99" customHeight="1">
      <c r="A16" s="362"/>
      <c r="B16" s="369"/>
      <c r="C16" s="360"/>
      <c r="D16" s="372"/>
      <c r="E16" s="198"/>
      <c r="F16" s="198" t="s">
        <v>631</v>
      </c>
      <c r="G16" s="34"/>
    </row>
    <row r="17" spans="1:7" ht="63" customHeight="1">
      <c r="A17" s="362"/>
      <c r="B17" s="370"/>
      <c r="C17" s="361"/>
      <c r="D17" s="373"/>
      <c r="E17" s="37"/>
      <c r="F17" s="37" t="s">
        <v>632</v>
      </c>
      <c r="G17" s="34"/>
    </row>
    <row r="18" spans="1:7" ht="117" customHeight="1">
      <c r="A18" s="362"/>
      <c r="B18" s="368">
        <v>2.02</v>
      </c>
      <c r="C18" s="359" t="s">
        <v>1111</v>
      </c>
      <c r="D18" s="371" t="s">
        <v>2359</v>
      </c>
      <c r="E18" s="197" t="s">
        <v>449</v>
      </c>
      <c r="F18" s="197" t="s">
        <v>535</v>
      </c>
      <c r="G18" s="34"/>
    </row>
    <row r="19" spans="1:7" ht="71.099999999999994" customHeight="1">
      <c r="A19" s="362"/>
      <c r="B19" s="369"/>
      <c r="C19" s="360"/>
      <c r="D19" s="372"/>
      <c r="E19" s="198" t="s">
        <v>539</v>
      </c>
      <c r="F19" s="198" t="s">
        <v>450</v>
      </c>
      <c r="G19" s="34"/>
    </row>
    <row r="20" spans="1:7" ht="90.75" customHeight="1">
      <c r="A20" s="362"/>
      <c r="B20" s="369"/>
      <c r="C20" s="360"/>
      <c r="D20" s="372"/>
      <c r="E20" s="198"/>
      <c r="F20" s="198" t="s">
        <v>635</v>
      </c>
      <c r="G20" s="34"/>
    </row>
    <row r="21" spans="1:7" ht="74.25" customHeight="1">
      <c r="A21" s="362"/>
      <c r="B21" s="370"/>
      <c r="C21" s="361"/>
      <c r="D21" s="373"/>
      <c r="E21" s="37"/>
      <c r="F21" s="37" t="s">
        <v>634</v>
      </c>
      <c r="G21" s="34"/>
    </row>
    <row r="22" spans="1:7" ht="90" customHeight="1">
      <c r="A22" s="362"/>
      <c r="B22" s="353">
        <v>2.0299999999999998</v>
      </c>
      <c r="C22" s="353" t="s">
        <v>845</v>
      </c>
      <c r="D22" s="356" t="s">
        <v>2360</v>
      </c>
      <c r="E22" s="359" t="s">
        <v>447</v>
      </c>
      <c r="F22" s="197" t="s">
        <v>470</v>
      </c>
      <c r="G22" s="34"/>
    </row>
    <row r="23" spans="1:7" ht="109.5" customHeight="1">
      <c r="A23" s="362"/>
      <c r="B23" s="354"/>
      <c r="C23" s="354"/>
      <c r="D23" s="357"/>
      <c r="E23" s="360"/>
      <c r="F23" s="198" t="s">
        <v>846</v>
      </c>
      <c r="G23" s="34"/>
    </row>
    <row r="24" spans="1:7" ht="74.25" customHeight="1">
      <c r="A24" s="362"/>
      <c r="B24" s="355"/>
      <c r="C24" s="355"/>
      <c r="D24" s="358"/>
      <c r="E24" s="361"/>
      <c r="F24" s="37" t="s">
        <v>446</v>
      </c>
      <c r="G24" s="34"/>
    </row>
    <row r="25" spans="1:7" ht="72" customHeight="1">
      <c r="A25" s="362"/>
      <c r="B25" s="2" t="s">
        <v>468</v>
      </c>
      <c r="C25" s="37" t="s">
        <v>469</v>
      </c>
      <c r="D25" s="39" t="s">
        <v>2361</v>
      </c>
      <c r="E25" s="37" t="s">
        <v>2356</v>
      </c>
      <c r="F25" s="37" t="s">
        <v>471</v>
      </c>
      <c r="G25" s="34"/>
    </row>
    <row r="26" spans="1:7" ht="98.1" customHeight="1">
      <c r="A26" s="362"/>
      <c r="B26" s="374">
        <v>3</v>
      </c>
      <c r="C26" s="368" t="s">
        <v>72</v>
      </c>
      <c r="D26" s="371" t="s">
        <v>2362</v>
      </c>
      <c r="E26" s="359" t="s">
        <v>0</v>
      </c>
      <c r="F26" s="197" t="s">
        <v>66</v>
      </c>
      <c r="G26" s="34"/>
    </row>
    <row r="27" spans="1:7" ht="90" customHeight="1">
      <c r="A27" s="362"/>
      <c r="B27" s="375"/>
      <c r="C27" s="369"/>
      <c r="D27" s="372"/>
      <c r="E27" s="360"/>
      <c r="F27" s="198" t="s">
        <v>61</v>
      </c>
      <c r="G27" s="34"/>
    </row>
    <row r="28" spans="1:7" ht="19.350000000000001" customHeight="1">
      <c r="A28" s="362"/>
      <c r="B28" s="375"/>
      <c r="C28" s="369"/>
      <c r="D28" s="372"/>
      <c r="E28" s="360"/>
      <c r="F28" s="198" t="s">
        <v>62</v>
      </c>
      <c r="G28" s="34"/>
    </row>
    <row r="29" spans="1:7" ht="74.45" customHeight="1">
      <c r="A29" s="362"/>
      <c r="B29" s="375"/>
      <c r="C29" s="369"/>
      <c r="D29" s="372"/>
      <c r="E29" s="360"/>
      <c r="F29" s="198" t="s">
        <v>63</v>
      </c>
      <c r="G29" s="34"/>
    </row>
    <row r="30" spans="1:7" ht="62.45" customHeight="1">
      <c r="A30" s="362"/>
      <c r="B30" s="375"/>
      <c r="C30" s="369"/>
      <c r="D30" s="372"/>
      <c r="E30" s="360"/>
      <c r="F30" s="198" t="s">
        <v>64</v>
      </c>
      <c r="G30" s="34"/>
    </row>
    <row r="31" spans="1:7" ht="81" customHeight="1">
      <c r="A31" s="362"/>
      <c r="B31" s="375"/>
      <c r="C31" s="369"/>
      <c r="D31" s="372"/>
      <c r="E31" s="360"/>
      <c r="F31" s="198" t="s">
        <v>65</v>
      </c>
      <c r="G31" s="34"/>
    </row>
    <row r="32" spans="1:7" ht="48.75" customHeight="1">
      <c r="A32" s="362"/>
      <c r="B32" s="375"/>
      <c r="C32" s="369"/>
      <c r="D32" s="372"/>
      <c r="E32" s="360"/>
      <c r="F32" s="198" t="s">
        <v>68</v>
      </c>
      <c r="G32" s="34"/>
    </row>
    <row r="33" spans="1:7" ht="98.45" customHeight="1">
      <c r="A33" s="362"/>
      <c r="B33" s="375"/>
      <c r="C33" s="369"/>
      <c r="D33" s="372"/>
      <c r="E33" s="360"/>
      <c r="F33" s="198" t="s">
        <v>67</v>
      </c>
      <c r="G33" s="34"/>
    </row>
    <row r="34" spans="1:7" ht="89.1" customHeight="1">
      <c r="A34" s="362"/>
      <c r="B34" s="375"/>
      <c r="C34" s="369"/>
      <c r="D34" s="372"/>
      <c r="E34" s="360"/>
      <c r="F34" s="198" t="s">
        <v>69</v>
      </c>
      <c r="G34" s="34"/>
    </row>
    <row r="35" spans="1:7" ht="29.1" customHeight="1">
      <c r="A35" s="362"/>
      <c r="B35" s="375"/>
      <c r="C35" s="369"/>
      <c r="D35" s="372"/>
      <c r="E35" s="360"/>
      <c r="F35" s="198" t="s">
        <v>70</v>
      </c>
      <c r="G35" s="34"/>
    </row>
    <row r="36" spans="1:7" ht="126.75">
      <c r="A36" s="362"/>
      <c r="B36" s="376"/>
      <c r="C36" s="370"/>
      <c r="D36" s="373"/>
      <c r="E36" s="361"/>
      <c r="F36" s="199" t="s">
        <v>71</v>
      </c>
      <c r="G36" s="34"/>
    </row>
    <row r="37" spans="1:7" ht="112.5">
      <c r="A37" s="362"/>
      <c r="B37" s="171">
        <v>3.01</v>
      </c>
      <c r="C37" s="172" t="s">
        <v>72</v>
      </c>
      <c r="D37" s="39" t="s">
        <v>2363</v>
      </c>
      <c r="E37" s="200" t="s">
        <v>1351</v>
      </c>
      <c r="F37" s="201" t="s">
        <v>1457</v>
      </c>
      <c r="G37" s="34"/>
    </row>
    <row r="38" spans="1:7" ht="101.25">
      <c r="A38" s="362"/>
      <c r="B38" s="171">
        <v>3.02</v>
      </c>
      <c r="C38" s="172" t="s">
        <v>1384</v>
      </c>
      <c r="D38" s="39" t="s">
        <v>2364</v>
      </c>
      <c r="E38" s="200" t="s">
        <v>1399</v>
      </c>
      <c r="F38" s="201" t="s">
        <v>1458</v>
      </c>
      <c r="G38" s="34"/>
    </row>
    <row r="39" spans="1:7" ht="101.25">
      <c r="A39" s="362"/>
      <c r="B39" s="182">
        <v>4</v>
      </c>
      <c r="C39" s="181" t="s">
        <v>1554</v>
      </c>
      <c r="D39" s="39" t="s">
        <v>2365</v>
      </c>
      <c r="E39" s="37" t="s">
        <v>2307</v>
      </c>
      <c r="F39" s="37" t="s">
        <v>1555</v>
      </c>
      <c r="G39" s="34"/>
    </row>
    <row r="40" spans="1:7" ht="56.25">
      <c r="A40" s="362"/>
      <c r="B40" s="171">
        <v>4.01</v>
      </c>
      <c r="C40" s="181" t="s">
        <v>1554</v>
      </c>
      <c r="D40" s="39" t="s">
        <v>2367</v>
      </c>
      <c r="E40" s="37" t="s">
        <v>2321</v>
      </c>
      <c r="F40" s="37" t="s">
        <v>2326</v>
      </c>
      <c r="G40" s="34"/>
    </row>
    <row r="41" spans="1:7" ht="56.25">
      <c r="A41" s="362"/>
      <c r="B41" s="171" t="s">
        <v>2354</v>
      </c>
      <c r="C41" s="181" t="s">
        <v>1554</v>
      </c>
      <c r="D41" s="39" t="s">
        <v>2366</v>
      </c>
      <c r="E41" s="37" t="s">
        <v>2357</v>
      </c>
      <c r="F41" s="37" t="s">
        <v>2355</v>
      </c>
      <c r="G41" s="34"/>
    </row>
    <row r="42" spans="1:7" ht="56.25">
      <c r="A42" s="362"/>
      <c r="B42" s="171" t="s">
        <v>2399</v>
      </c>
      <c r="C42" s="181" t="s">
        <v>1554</v>
      </c>
      <c r="D42" s="39" t="s">
        <v>2406</v>
      </c>
      <c r="E42" s="37" t="s">
        <v>2356</v>
      </c>
      <c r="F42" s="37" t="s">
        <v>2400</v>
      </c>
      <c r="G42" s="34"/>
    </row>
    <row r="43" spans="1:7" ht="123.75">
      <c r="A43" s="362"/>
      <c r="B43" s="193">
        <v>4.0999999999999996</v>
      </c>
      <c r="C43" s="181" t="s">
        <v>2405</v>
      </c>
      <c r="D43" s="194">
        <v>42867</v>
      </c>
      <c r="E43" s="202" t="s">
        <v>2408</v>
      </c>
      <c r="F43" s="37" t="s">
        <v>2407</v>
      </c>
      <c r="G43" s="34"/>
    </row>
    <row r="44" spans="1:7" ht="78.75">
      <c r="A44" s="362"/>
      <c r="B44" s="193">
        <v>4.2</v>
      </c>
      <c r="C44" s="181" t="s">
        <v>2405</v>
      </c>
      <c r="D44" s="194">
        <v>42704</v>
      </c>
      <c r="E44" s="202" t="s">
        <v>2625</v>
      </c>
      <c r="F44" s="37" t="s">
        <v>2598</v>
      </c>
      <c r="G44" s="34"/>
    </row>
    <row r="45" spans="1:7" ht="157.5">
      <c r="A45" s="362"/>
      <c r="B45" s="243">
        <v>5</v>
      </c>
      <c r="C45" s="181" t="s">
        <v>2405</v>
      </c>
      <c r="D45" s="194">
        <v>42867</v>
      </c>
      <c r="E45" s="202" t="s">
        <v>13032</v>
      </c>
      <c r="F45" s="37" t="s">
        <v>12754</v>
      </c>
      <c r="G45" s="34"/>
    </row>
    <row r="46" spans="1:7" ht="45">
      <c r="A46" s="362"/>
      <c r="B46" s="193">
        <v>5.01</v>
      </c>
      <c r="C46" s="181" t="s">
        <v>2405</v>
      </c>
      <c r="D46" s="194">
        <v>42907</v>
      </c>
      <c r="E46" s="202" t="s">
        <v>13052</v>
      </c>
      <c r="F46" s="37" t="s">
        <v>12754</v>
      </c>
      <c r="G46" s="34"/>
    </row>
    <row r="47" spans="1:7" ht="67.5">
      <c r="A47" s="362"/>
      <c r="B47" s="193">
        <v>5.0999999999999996</v>
      </c>
      <c r="C47" s="181" t="s">
        <v>2405</v>
      </c>
      <c r="D47" s="194">
        <v>43070</v>
      </c>
      <c r="E47" s="202" t="s">
        <v>13247</v>
      </c>
      <c r="F47" s="37" t="s">
        <v>13248</v>
      </c>
      <c r="G47" s="34"/>
    </row>
    <row r="48" spans="1:7" ht="56.25">
      <c r="A48" s="362"/>
      <c r="B48" s="193">
        <v>5.1100000000000003</v>
      </c>
      <c r="C48" s="181" t="s">
        <v>13489</v>
      </c>
      <c r="D48" s="194">
        <v>43217</v>
      </c>
      <c r="E48" s="202" t="s">
        <v>13617</v>
      </c>
      <c r="F48" s="37" t="s">
        <v>13523</v>
      </c>
      <c r="G48" s="34"/>
    </row>
    <row r="49" spans="1:7" ht="56.25">
      <c r="A49" s="362"/>
      <c r="B49" s="193">
        <v>5.12</v>
      </c>
      <c r="C49" s="181" t="s">
        <v>13489</v>
      </c>
      <c r="D49" s="194">
        <v>43581</v>
      </c>
      <c r="E49" s="202" t="s">
        <v>13617</v>
      </c>
      <c r="F49" s="37" t="s">
        <v>14191</v>
      </c>
      <c r="G49" s="34"/>
    </row>
    <row r="50" spans="1:7" ht="78.75">
      <c r="A50" s="362"/>
      <c r="B50" s="243">
        <v>6</v>
      </c>
      <c r="C50" s="181" t="s">
        <v>13489</v>
      </c>
      <c r="D50" s="194">
        <v>43964</v>
      </c>
      <c r="E50" s="202" t="s">
        <v>14433</v>
      </c>
      <c r="F50" s="37" t="s">
        <v>14204</v>
      </c>
      <c r="G50" s="34"/>
    </row>
    <row r="51" spans="1:7" ht="45">
      <c r="A51" s="362"/>
      <c r="B51" s="193">
        <v>6.01</v>
      </c>
      <c r="C51" s="181" t="s">
        <v>13489</v>
      </c>
      <c r="D51" s="194">
        <v>43970</v>
      </c>
      <c r="E51" s="202" t="s">
        <v>15503</v>
      </c>
      <c r="F51" s="202" t="s">
        <v>14204</v>
      </c>
      <c r="G51" s="34"/>
    </row>
    <row r="52" spans="1:7" ht="13.5" thickBot="1">
      <c r="A52" s="363"/>
      <c r="B52" s="364" t="str">
        <f ca="1">OFFSET(L!$C$1,MATCH("General"&amp;"Cpy",L!$A:$A,0)-1,SL,,)</f>
        <v>© 2020 Responsible Minerals Initiative. All rights reserved.</v>
      </c>
      <c r="C52" s="364"/>
      <c r="D52" s="364"/>
      <c r="E52" s="364"/>
      <c r="F52" s="364"/>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honeticPr fontId="97"/>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7"/>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7"/>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7"/>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7" t="str">
        <f ca="1">OFFSET(L!$C$1,MATCH("Definitions"&amp;ADDRESS(ROW(),COLUMN(),4),L!$A:$A,0)-1,SL,,)</f>
        <v>ITEM</v>
      </c>
      <c r="C2" s="167"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1336</v>
      </c>
    </row>
    <row r="10" spans="1:5" ht="45">
      <c r="A10" s="87"/>
      <c r="B10" s="74" t="str">
        <f ca="1">OFFSET(L!$C$1,MATCH("Definitions"&amp;ADDRESS(ROW(),COLUMN(),4),L!$A:$A,0)-1,SL,,)</f>
        <v>DRC</v>
      </c>
      <c r="C10" s="74" t="str">
        <f ca="1">OFFSET(L!$C$1,MATCH("Definitions"&amp;ADDRESS(ROW(),COLUMN(),4),L!$A:$A,0)-1,SL,,)</f>
        <v>Democratic Republic of Congo</v>
      </c>
      <c r="D10" s="381"/>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2020 Responsible Minerals Initiative. All rights reserved.</v>
      </c>
      <c r="C32" s="380"/>
      <c r="D32" s="381"/>
      <c r="E32" s="128"/>
    </row>
    <row r="33" spans="1:4" ht="13.5" thickBot="1">
      <c r="A33" s="88"/>
      <c r="B33" s="185"/>
      <c r="C33" s="185"/>
      <c r="D33" s="382"/>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7"/>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6"/>
      <c r="G3" s="426"/>
      <c r="H3" s="426"/>
      <c r="I3" s="184"/>
      <c r="J3" s="168" t="s">
        <v>15505</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383" t="s">
        <v>15526</v>
      </c>
      <c r="E8" s="421"/>
      <c r="F8" s="421"/>
      <c r="G8" s="421"/>
      <c r="H8" s="421"/>
      <c r="I8" s="421"/>
      <c r="J8" s="38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8" t="s">
        <v>505</v>
      </c>
      <c r="E9" s="429"/>
      <c r="F9" s="429"/>
      <c r="G9" s="430"/>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Go to Product List tab to enter products this declaration applies to</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3"/>
      <c r="C11" s="151"/>
      <c r="D11" s="398" t="str">
        <f ca="1">IF(D9=Q9,OFFSET(L!$C$1,MATCH("Declaration"&amp;ADDRESS(ROW(),COLUMN(),4),L!$A:$A,0)-1,SL,,),"")</f>
        <v>Click here to enter the products this declaration applies to</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0"/>
      <c r="D14" s="383" t="s">
        <v>15521</v>
      </c>
      <c r="E14" s="421"/>
      <c r="F14" s="421"/>
      <c r="G14" s="421"/>
      <c r="H14" s="421"/>
      <c r="I14" s="421"/>
      <c r="J14" s="38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ustomHeight="1">
      <c r="A15" s="49"/>
      <c r="B15" s="51" t="str">
        <f ca="1">OFFSET(L!$C$1,MATCH("Declaration"&amp;ADDRESS(ROW(),COLUMN(),4),L!$A:$A,0)-1,SL,,)</f>
        <v>Contact Name (*):</v>
      </c>
      <c r="C15" s="90"/>
      <c r="D15" s="392" t="s">
        <v>15522</v>
      </c>
      <c r="E15" s="410"/>
      <c r="F15" s="410"/>
      <c r="G15" s="410"/>
      <c r="H15" s="410"/>
      <c r="I15" s="410"/>
      <c r="J15" s="39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0"/>
      <c r="D16" s="392" t="s">
        <v>15523</v>
      </c>
      <c r="E16" s="410"/>
      <c r="F16" s="410"/>
      <c r="G16" s="410"/>
      <c r="H16" s="410"/>
      <c r="I16" s="410"/>
      <c r="J16" s="39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Phone – Contact (*):</v>
      </c>
      <c r="C17" s="90"/>
      <c r="D17" s="392" t="s">
        <v>15524</v>
      </c>
      <c r="E17" s="410"/>
      <c r="F17" s="410"/>
      <c r="G17" s="410"/>
      <c r="H17" s="410"/>
      <c r="I17" s="410"/>
      <c r="J17" s="39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ustomHeight="1">
      <c r="A18" s="49"/>
      <c r="B18" s="51" t="str">
        <f ca="1">OFFSET(L!$C$1,MATCH("Declaration"&amp;ADDRESS(ROW(),COLUMN(),4),L!$A:$A,0)-1,SL,,)</f>
        <v>Authorizer (*):</v>
      </c>
      <c r="C18" s="90"/>
      <c r="D18" s="392" t="s">
        <v>15522</v>
      </c>
      <c r="E18" s="410"/>
      <c r="F18" s="410"/>
      <c r="G18" s="410"/>
      <c r="H18" s="410"/>
      <c r="I18" s="410"/>
      <c r="J18" s="39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0"/>
      <c r="D19" s="392" t="s">
        <v>15525</v>
      </c>
      <c r="E19" s="410"/>
      <c r="F19" s="410"/>
      <c r="G19" s="410"/>
      <c r="H19" s="410"/>
      <c r="I19" s="410"/>
      <c r="J19" s="39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0"/>
      <c r="D20" s="423" t="s">
        <v>15523</v>
      </c>
      <c r="E20" s="424"/>
      <c r="F20" s="424"/>
      <c r="G20" s="424"/>
      <c r="H20" s="424"/>
      <c r="I20" s="424"/>
      <c r="J20" s="42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ustomHeight="1">
      <c r="A21" s="49"/>
      <c r="B21" s="51" t="str">
        <f ca="1">OFFSET(L!$C$1,MATCH("Declaration"&amp;ADDRESS(ROW(),COLUMN(),4),L!$A:$A,0)-1,SL,,)</f>
        <v>Phone - Authorizer:</v>
      </c>
      <c r="C21" s="163"/>
      <c r="D21" s="434" t="s">
        <v>15524</v>
      </c>
      <c r="E21" s="435"/>
      <c r="F21" s="435"/>
      <c r="G21" s="435"/>
      <c r="H21" s="435"/>
      <c r="I21" s="435"/>
      <c r="J21" s="43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44309</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499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498</v>
      </c>
      <c r="E27" s="384"/>
      <c r="F27" s="15"/>
      <c r="G27" s="385" t="s">
        <v>15506</v>
      </c>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3" t="s">
        <v>499</v>
      </c>
      <c r="E28" s="384"/>
      <c r="F28" s="15"/>
      <c r="G28" s="385"/>
      <c r="H28" s="386"/>
      <c r="I28" s="386"/>
      <c r="J28" s="387"/>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3" t="s">
        <v>499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498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3"/>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3"/>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498</v>
      </c>
      <c r="E39" s="384"/>
      <c r="F39" s="58"/>
      <c r="G39" s="385" t="s">
        <v>15513</v>
      </c>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3"/>
      <c r="E40" s="384"/>
      <c r="F40" s="58"/>
      <c r="G40" s="385"/>
      <c r="H40" s="386"/>
      <c r="I40" s="386"/>
      <c r="J40" s="387"/>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498</v>
      </c>
      <c r="E45" s="384"/>
      <c r="F45" s="58"/>
      <c r="G45" s="385" t="s">
        <v>15513</v>
      </c>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3"/>
      <c r="E46" s="384"/>
      <c r="F46" s="58"/>
      <c r="G46" s="385"/>
      <c r="H46" s="386"/>
      <c r="I46" s="386"/>
      <c r="J46" s="387"/>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499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3"/>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4"/>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4">
        <v>1</v>
      </c>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4"/>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4"/>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498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3"/>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498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3"/>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498</v>
      </c>
      <c r="E75" s="384"/>
      <c r="F75" s="68"/>
      <c r="G75" s="385"/>
      <c r="H75" s="386"/>
      <c r="I75" s="386"/>
      <c r="J75" s="387"/>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498</v>
      </c>
      <c r="E77" s="384"/>
      <c r="F77" s="68"/>
      <c r="G77" s="412" t="s">
        <v>15510</v>
      </c>
      <c r="H77" s="413"/>
      <c r="I77" s="413"/>
      <c r="J77" s="414"/>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498</v>
      </c>
      <c r="E79" s="384"/>
      <c r="F79" s="68"/>
      <c r="G79" s="385"/>
      <c r="H79" s="386"/>
      <c r="I79" s="386"/>
      <c r="J79" s="387"/>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498</v>
      </c>
      <c r="E81" s="384"/>
      <c r="F81" s="68"/>
      <c r="G81" s="385" t="s">
        <v>15509</v>
      </c>
      <c r="H81" s="386"/>
      <c r="I81" s="386"/>
      <c r="J81" s="387"/>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15442</v>
      </c>
      <c r="E83" s="384"/>
      <c r="F83" s="68"/>
      <c r="G83" s="385"/>
      <c r="H83" s="386"/>
      <c r="I83" s="386"/>
      <c r="J83" s="387"/>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498</v>
      </c>
      <c r="E85" s="393"/>
      <c r="F85" s="68"/>
      <c r="G85" s="385"/>
      <c r="H85" s="386"/>
      <c r="I85" s="386"/>
      <c r="J85" s="387"/>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498</v>
      </c>
      <c r="E87" s="384"/>
      <c r="F87" s="68"/>
      <c r="G87" s="385" t="s">
        <v>15508</v>
      </c>
      <c r="H87" s="386"/>
      <c r="I87" s="386"/>
      <c r="J87" s="387"/>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499</v>
      </c>
      <c r="E89" s="384"/>
      <c r="F89" s="68"/>
      <c r="G89" s="385" t="s">
        <v>15507</v>
      </c>
      <c r="H89" s="386"/>
      <c r="I89" s="386"/>
      <c r="J89" s="387"/>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2020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7"/>
  <conditionalFormatting sqref="D75:E75 D77:E77 D79:E79 D81:E81 D85:E85 D87:E87 D89:E89 D83">
    <cfRule type="expression" dxfId="102" priority="83" stopIfTrue="1">
      <formula>AND(OR($D$26="No",AND($D$26="Yes",$D$32="No")),OR($D$27="No",AND($D$27="Yes",$D$33="No")),OR($D$28="No",AND($D$28="Yes",$D$34="No")),OR($D$29="No",AND($D$29="Yes",$D$35="No")))</formula>
    </cfRule>
    <cfRule type="expression" dxfId="101" priority="84" stopIfTrue="1">
      <formula>IF(D75="",TRUE)</formula>
    </cfRule>
  </conditionalFormatting>
  <conditionalFormatting sqref="D9:G9">
    <cfRule type="expression" dxfId="100" priority="150" stopIfTrue="1">
      <formula>IF($D$9="",TRUE)</formula>
    </cfRule>
  </conditionalFormatting>
  <conditionalFormatting sqref="D10:J10">
    <cfRule type="expression" dxfId="99" priority="54" stopIfTrue="1">
      <formula>IF($D$9=$Q$9,TRUE)</formula>
    </cfRule>
    <cfRule type="expression" dxfId="98" priority="164" stopIfTrue="1">
      <formula>IF(AND($D$10="",$D$9=$R$9),TRUE)</formula>
    </cfRule>
  </conditionalFormatting>
  <conditionalFormatting sqref="D34:E34 D40:E40 D52:E52 D58:E58 D64:E64 D70:E70">
    <cfRule type="expression" dxfId="97" priority="47" stopIfTrue="1">
      <formula>$P$28=""</formula>
    </cfRule>
  </conditionalFormatting>
  <conditionalFormatting sqref="D35:E35 D41:E41 D53:E53 D59:E59 D65:E65 D71:E71">
    <cfRule type="expression" dxfId="96" priority="162" stopIfTrue="1">
      <formula>$P$29=""</formula>
    </cfRule>
  </conditionalFormatting>
  <conditionalFormatting sqref="D32:E32">
    <cfRule type="expression" dxfId="95" priority="140" stopIfTrue="1">
      <formula>$P$26=""</formula>
    </cfRule>
  </conditionalFormatting>
  <conditionalFormatting sqref="D32:E32">
    <cfRule type="expression" dxfId="94" priority="53" stopIfTrue="1">
      <formula>IF(AND(OR($D$26="Yes",$D$26=""),$D$32=""),1,0)</formula>
    </cfRule>
  </conditionalFormatting>
  <conditionalFormatting sqref="D38 D50 D56 D62 D68">
    <cfRule type="expression" dxfId="93" priority="49" stopIfTrue="1">
      <formula>$P$32=""</formula>
    </cfRule>
  </conditionalFormatting>
  <conditionalFormatting sqref="D39:E39 D51 D57 D63 D69">
    <cfRule type="expression" dxfId="92" priority="48" stopIfTrue="1">
      <formula>$P$33=""</formula>
    </cfRule>
  </conditionalFormatting>
  <conditionalFormatting sqref="D40 D52 D58 D64 D70">
    <cfRule type="expression" dxfId="91" priority="38" stopIfTrue="1">
      <formula>$P$34=""</formula>
    </cfRule>
    <cfRule type="expression" dxfId="90" priority="160" stopIfTrue="1">
      <formula>IF(AND(OR($D$28="Yes",$D$28=""),D40=""),1,0)</formula>
    </cfRule>
  </conditionalFormatting>
  <conditionalFormatting sqref="D41 D53 D59 D65 D71">
    <cfRule type="expression" dxfId="89" priority="46" stopIfTrue="1">
      <formula>$P$35=""</formula>
    </cfRule>
  </conditionalFormatting>
  <conditionalFormatting sqref="D38:E38 D50:E50 D56:E56 D62:E62 D68:E68">
    <cfRule type="expression" dxfId="88" priority="51" stopIfTrue="1">
      <formula>$P$26=""</formula>
    </cfRule>
    <cfRule type="expression" dxfId="87" priority="52" stopIfTrue="1">
      <formula>IF(AND(OR($D$26="Yes",$D$26=""),D38=""),1,0)</formula>
    </cfRule>
  </conditionalFormatting>
  <conditionalFormatting sqref="G85:J85">
    <cfRule type="expression" dxfId="86" priority="45" stopIfTrue="1">
      <formula>IF(AND($D$85="Yes, using other format (describe)",$G$85=""),TRUE)</formula>
    </cfRule>
  </conditionalFormatting>
  <conditionalFormatting sqref="D39:E39 D51:E51 D57:E57 D63:E63 D69:E69">
    <cfRule type="expression" dxfId="85" priority="158" stopIfTrue="1">
      <formula>$P$39=""</formula>
    </cfRule>
    <cfRule type="expression" dxfId="84" priority="159" stopIfTrue="1">
      <formula>IF(AND(OR($D$27="Yes",$D$27=""),D39=""),1,0)</formula>
    </cfRule>
  </conditionalFormatting>
  <conditionalFormatting sqref="D33:E33">
    <cfRule type="expression" dxfId="83" priority="40" stopIfTrue="1">
      <formula>IF(AND(OR($D$27="Yes",$D$27=""),$D$33=""),1,0)</formula>
    </cfRule>
    <cfRule type="expression" dxfId="82" priority="41" stopIfTrue="1">
      <formula>$P$27=""</formula>
    </cfRule>
  </conditionalFormatting>
  <conditionalFormatting sqref="D34:E34">
    <cfRule type="expression" dxfId="81" priority="161" stopIfTrue="1">
      <formula>IF(AND(OR($D$28="Yes",$D$28=""),$D$34=""),1,0)</formula>
    </cfRule>
  </conditionalFormatting>
  <conditionalFormatting sqref="D41:E41 D53:E53 D59:E59 D65:E65 D71:E71">
    <cfRule type="expression" dxfId="80" priority="163" stopIfTrue="1">
      <formula>IF(AND(OR($D$29="Yes",$D$29=""),D41=""),1,0)</formula>
    </cfRule>
  </conditionalFormatting>
  <conditionalFormatting sqref="D35:E35">
    <cfRule type="expression" dxfId="79" priority="37" stopIfTrue="1">
      <formula>IF(AND(OR($D$29="Yes",$D$29=""),$D$35=""),1,0)</formula>
    </cfRule>
  </conditionalFormatting>
  <conditionalFormatting sqref="D46:E46">
    <cfRule type="expression" dxfId="78" priority="23" stopIfTrue="1">
      <formula>$P$28=""</formula>
    </cfRule>
  </conditionalFormatting>
  <conditionalFormatting sqref="D47:E47">
    <cfRule type="expression" dxfId="77" priority="31" stopIfTrue="1">
      <formula>$P$29=""</formula>
    </cfRule>
  </conditionalFormatting>
  <conditionalFormatting sqref="D44">
    <cfRule type="expression" dxfId="76" priority="25" stopIfTrue="1">
      <formula>$P$32=""</formula>
    </cfRule>
  </conditionalFormatting>
  <conditionalFormatting sqref="D45">
    <cfRule type="expression" dxfId="75" priority="24" stopIfTrue="1">
      <formula>$P$33=""</formula>
    </cfRule>
  </conditionalFormatting>
  <conditionalFormatting sqref="D46">
    <cfRule type="expression" dxfId="74" priority="21" stopIfTrue="1">
      <formula>$P$34=""</formula>
    </cfRule>
    <cfRule type="expression" dxfId="73" priority="30" stopIfTrue="1">
      <formula>IF(AND(OR($D$28="Yes",$D$28=""),D46=""),1,0)</formula>
    </cfRule>
  </conditionalFormatting>
  <conditionalFormatting sqref="D47">
    <cfRule type="expression" dxfId="72" priority="22" stopIfTrue="1">
      <formula>$P$35=""</formula>
    </cfRule>
  </conditionalFormatting>
  <conditionalFormatting sqref="D44:E44">
    <cfRule type="expression" dxfId="71" priority="26" stopIfTrue="1">
      <formula>$P$26=""</formula>
    </cfRule>
    <cfRule type="expression" dxfId="70" priority="27" stopIfTrue="1">
      <formula>IF(AND(OR($D$26="Yes",$D$26=""),D44=""),1,0)</formula>
    </cfRule>
  </conditionalFormatting>
  <conditionalFormatting sqref="D45:E45">
    <cfRule type="expression" dxfId="69" priority="28" stopIfTrue="1">
      <formula>$P$39=""</formula>
    </cfRule>
    <cfRule type="expression" dxfId="68" priority="29" stopIfTrue="1">
      <formula>IF(AND(OR($D$27="Yes",$D$27=""),D45=""),1,0)</formula>
    </cfRule>
  </conditionalFormatting>
  <conditionalFormatting sqref="D47:E47">
    <cfRule type="expression" dxfId="67" priority="32" stopIfTrue="1">
      <formula>IF(AND(OR($D$29="Yes",$D$29=""),D47=""),1,0)</formula>
    </cfRule>
  </conditionalFormatting>
  <conditionalFormatting sqref="D22:E22">
    <cfRule type="expression" dxfId="66" priority="13" stopIfTrue="1">
      <formula>IF($D$22="",TRUE)</formula>
    </cfRule>
  </conditionalFormatting>
  <conditionalFormatting sqref="D26:E26">
    <cfRule type="expression" dxfId="65" priority="9" stopIfTrue="1">
      <formula>IF($D$26="",TRUE)</formula>
    </cfRule>
  </conditionalFormatting>
  <conditionalFormatting sqref="D27:E27">
    <cfRule type="expression" dxfId="64" priority="10" stopIfTrue="1">
      <formula>IF($D$27="",TRUE)</formula>
    </cfRule>
  </conditionalFormatting>
  <conditionalFormatting sqref="D28:E28">
    <cfRule type="expression" dxfId="63" priority="11" stopIfTrue="1">
      <formula>IF($D$28="",TRUE)</formula>
    </cfRule>
  </conditionalFormatting>
  <conditionalFormatting sqref="D29:E29">
    <cfRule type="expression" dxfId="62" priority="12" stopIfTrue="1">
      <formula>IF($D$29="",TRUE)</formula>
    </cfRule>
  </conditionalFormatting>
  <conditionalFormatting sqref="G77:J77">
    <cfRule type="expression" dxfId="61" priority="8" stopIfTrue="1">
      <formula>IF(AND($D$77="Yes",$G$77=""),TRUE)</formula>
    </cfRule>
  </conditionalFormatting>
  <conditionalFormatting sqref="D15:J15">
    <cfRule type="expression" dxfId="60" priority="7" stopIfTrue="1">
      <formula>IF($D$15="",TRUE)</formula>
    </cfRule>
  </conditionalFormatting>
  <conditionalFormatting sqref="D16:J16">
    <cfRule type="expression" dxfId="59" priority="6" stopIfTrue="1">
      <formula>IF($D$16="",TRUE)</formula>
    </cfRule>
  </conditionalFormatting>
  <conditionalFormatting sqref="D17:J17">
    <cfRule type="expression" dxfId="58" priority="5" stopIfTrue="1">
      <formula>IF($D$17="",TRUE)</formula>
    </cfRule>
  </conditionalFormatting>
  <conditionalFormatting sqref="D18:J18">
    <cfRule type="expression" dxfId="57" priority="4" stopIfTrue="1">
      <formula>IF($D$18="",TRUE)</formula>
    </cfRule>
  </conditionalFormatting>
  <conditionalFormatting sqref="D20:J20">
    <cfRule type="expression" dxfId="56" priority="3" stopIfTrue="1">
      <formula>IF($D$20="",TRUE)</formula>
    </cfRule>
  </conditionalFormatting>
  <conditionalFormatting sqref="D21:J21">
    <cfRule type="expression" dxfId="55" priority="2" stopIfTrue="1">
      <formula>IF($D$21="",TRUE)</formula>
    </cfRule>
  </conditionalFormatting>
  <conditionalFormatting sqref="D8:J8">
    <cfRule type="expression" dxfId="54" priority="1" stopIfTrue="1">
      <formula>IF($D$8="",TRUE)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0" zoomScaleNormal="80" zoomScalePageLayoutView="55" workbookViewId="0">
      <pane ySplit="4" topLeftCell="A5" activePane="bottomLeft" state="frozen"/>
      <selection pane="bottomLeft" activeCell="C15" sqref="C1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1154</v>
      </c>
      <c r="C5" s="221" t="s">
        <v>844</v>
      </c>
      <c r="D5" s="283"/>
      <c r="E5" s="217" t="str">
        <f ca="1">IF(ISERROR($V5),"",OFFSET('Smelter Look-up'!$D$4,$V5-4,0)&amp;"")</f>
        <v>MALAYSIA</v>
      </c>
      <c r="F5" s="217" t="str">
        <f ca="1">IF(ISERROR($V5),"",OFFSET('Smelter Look-up'!$E$4,$V5-4,0))</f>
        <v>CID001105</v>
      </c>
      <c r="G5" s="217" t="str">
        <f ca="1">IF(C5=$X$4,"Enter smelter details",IF(ISERROR($V5),"",OFFSET('Smelter Look-up'!$F$4,$V5-4,0)))</f>
        <v>RMI</v>
      </c>
      <c r="H5" s="218">
        <f ca="1">IF(ISERROR($V5),"",OFFSET('Smelter Look-up'!$G$4,$V5-4,0))</f>
        <v>0</v>
      </c>
      <c r="I5" s="219" t="str">
        <f ca="1">IF(ISERROR($V5),"",OFFSET('Smelter Look-up'!$H$4,$V5-4,0))</f>
        <v>Butterworth</v>
      </c>
      <c r="J5" s="219" t="str">
        <f ca="1">IF(ISERROR($V5),"",OFFSET('Smelter Look-up'!$I$4,$V5-4,0))</f>
        <v>Pulau Pinang</v>
      </c>
      <c r="K5" s="273"/>
      <c r="L5" s="273"/>
      <c r="M5" s="273"/>
      <c r="N5" s="273"/>
      <c r="O5" s="273"/>
      <c r="P5" s="220"/>
      <c r="Q5" s="274"/>
      <c r="R5" s="217" t="str">
        <f ca="1">IF(ISERROR($V5),"",OFFSET('Smelter Look-up'!$C$4,$V5-4,0)&amp;"")</f>
        <v>Malaysia Smelting Corporation (MSC)</v>
      </c>
      <c r="S5" s="225" t="str">
        <f t="shared" ref="S5" ca="1" si="0">IF(B5="","",IF(ISERROR(MATCH($E5,CL,0)),"Unknown",INDIRECT("'C'!$A$"&amp;MATCH($E5,CL,0)+1)))</f>
        <v>MY</v>
      </c>
      <c r="T5" s="225" t="str">
        <f ca="1">IF(B5="","",IF(ISERROR(MATCH($J5,SorP!$B$1:$B$6230,0)),"",INDIRECT("'SorP'!$A$"&amp;MATCH($J5,SorP!$B$1:$B$6230,0))))</f>
        <v>MY-07</v>
      </c>
      <c r="U5" s="241"/>
      <c r="V5" s="275">
        <f>IF(C5="",NA(),MATCH($B5&amp;$C5,'Smelter Look-up'!$J:$J,0))</f>
        <v>414</v>
      </c>
      <c r="W5" s="276"/>
      <c r="X5" s="276">
        <f t="shared" ref="X5" ca="1" si="1">IF(AND(C5="Smelter not listed",OR(LEN(D5)=0,LEN(E5)=0)),1,0)</f>
        <v>0</v>
      </c>
      <c r="Y5" s="276"/>
      <c r="Z5" s="276"/>
      <c r="AB5" s="278" t="str">
        <f t="shared" ref="AB5" si="2">B5&amp;C5</f>
        <v>TinMalaysia Smelting Corporation (MSC)</v>
      </c>
    </row>
    <row r="6" spans="1:34" s="277" customFormat="1" ht="20.100000000000001" customHeight="1">
      <c r="A6" s="332"/>
      <c r="B6" s="217" t="s">
        <v>1154</v>
      </c>
      <c r="C6" s="221" t="s">
        <v>14152</v>
      </c>
      <c r="D6" s="283"/>
      <c r="E6" s="217" t="str">
        <f ca="1">IF(ISERROR($V6),"",OFFSET('Smelter Look-up'!$D$4,$V6-4,0)&amp;"")</f>
        <v>INDONESIA</v>
      </c>
      <c r="F6" s="217" t="str">
        <f ca="1">IF(ISERROR($V6),"",OFFSET('Smelter Look-up'!$E$4,$V6-4,0))</f>
        <v>CID001477</v>
      </c>
      <c r="G6" s="217" t="str">
        <f ca="1">IF(C6=$X$4,"Enter smelter details",IF(ISERROR($V6),"",OFFSET('Smelter Look-up'!$F$4,$V6-4,0)))</f>
        <v>RMI</v>
      </c>
      <c r="H6" s="218">
        <f ca="1">IF(ISERROR($V6),"",OFFSET('Smelter Look-up'!$G$4,$V6-4,0))</f>
        <v>0</v>
      </c>
      <c r="I6" s="219" t="str">
        <f ca="1">IF(ISERROR($V6),"",OFFSET('Smelter Look-up'!$H$4,$V6-4,0))</f>
        <v>Kundur</v>
      </c>
      <c r="J6" s="219" t="str">
        <f ca="1">IF(ISERROR($V6),"",OFFSET('Smelter Look-up'!$I$4,$V6-4,0))</f>
        <v>Riau</v>
      </c>
      <c r="K6" s="273"/>
      <c r="L6" s="273"/>
      <c r="M6" s="273"/>
      <c r="N6" s="273"/>
      <c r="O6" s="273"/>
      <c r="P6" s="220"/>
      <c r="Q6" s="274"/>
      <c r="R6" s="217" t="str">
        <f ca="1">IF(ISERROR($V6),"",OFFSET('Smelter Look-up'!$C$4,$V6-4,0)&amp;"")</f>
        <v>PT Timah Tbk Kundur</v>
      </c>
      <c r="S6" s="225" t="str">
        <f t="shared" ref="S6:S37" ca="1" si="3">IF(B6="","",IF(ISERROR(MATCH($E6,CL,0)),"Unknown",INDIRECT("'C'!$A$"&amp;MATCH($E6,CL,0)+1)))</f>
        <v>ID</v>
      </c>
      <c r="T6" s="225" t="str">
        <f ca="1">IF(B6="","",IF(ISERROR(MATCH($J6,SorP!$B$1:$B$6230,0)),"",INDIRECT("'SorP'!$A$"&amp;MATCH($J6,SorP!$B$1:$B$6230,0))))</f>
        <v>ID-RI</v>
      </c>
      <c r="U6" s="241"/>
      <c r="V6" s="275">
        <f>IF(C6="",NA(),MATCH($B6&amp;$C6,'Smelter Look-up'!$J:$J,0))</f>
        <v>445</v>
      </c>
      <c r="W6" s="276"/>
      <c r="X6" s="276">
        <f t="shared" ref="X6:X37" ca="1" si="4">IF(AND(C6="Smelter not listed",OR(LEN(D6)=0,LEN(E6)=0)),1,0)</f>
        <v>0</v>
      </c>
      <c r="Y6" s="276"/>
      <c r="Z6" s="276"/>
      <c r="AB6" s="278" t="str">
        <f t="shared" ref="AB6:AB37" si="5">B6&amp;C6</f>
        <v>TinPT Timah Tbk Kundur</v>
      </c>
    </row>
    <row r="7" spans="1:34" s="277" customFormat="1" ht="20.100000000000001" customHeight="1">
      <c r="A7" s="332"/>
      <c r="B7" s="217" t="s">
        <v>1154</v>
      </c>
      <c r="C7" s="221" t="s">
        <v>14151</v>
      </c>
      <c r="D7" s="283"/>
      <c r="E7" s="217" t="str">
        <f ca="1">IF(ISERROR($V7),"",OFFSET('Smelter Look-up'!$D$4,$V7-4,0)&amp;"")</f>
        <v>INDONESIA</v>
      </c>
      <c r="F7" s="217" t="str">
        <f ca="1">IF(ISERROR($V7),"",OFFSET('Smelter Look-up'!$E$4,$V7-4,0))</f>
        <v>CID001482</v>
      </c>
      <c r="G7" s="217" t="str">
        <f ca="1">IF(C7=$X$4,"Enter smelter details",IF(ISERROR($V7),"",OFFSET('Smelter Look-up'!$F$4,$V7-4,0)))</f>
        <v>RMI</v>
      </c>
      <c r="H7" s="218">
        <f ca="1">IF(ISERROR($V7),"",OFFSET('Smelter Look-up'!$G$4,$V7-4,0))</f>
        <v>0</v>
      </c>
      <c r="I7" s="219" t="str">
        <f ca="1">IF(ISERROR($V7),"",OFFSET('Smelter Look-up'!$H$4,$V7-4,0))</f>
        <v>Mentok</v>
      </c>
      <c r="J7" s="219" t="str">
        <f ca="1">IF(ISERROR($V7),"",OFFSET('Smelter Look-up'!$I$4,$V7-4,0))</f>
        <v>Kepulauan Bangka Belitung</v>
      </c>
      <c r="K7" s="273"/>
      <c r="L7" s="273"/>
      <c r="M7" s="273"/>
      <c r="N7" s="273"/>
      <c r="O7" s="273"/>
      <c r="P7" s="220"/>
      <c r="Q7" s="274"/>
      <c r="R7" s="217" t="str">
        <f ca="1">IF(ISERROR($V7),"",OFFSET('Smelter Look-up'!$C$4,$V7-4,0)&amp;"")</f>
        <v>PT Timah Tbk Mentok</v>
      </c>
      <c r="S7" s="225" t="str">
        <f t="shared" ca="1" si="3"/>
        <v>ID</v>
      </c>
      <c r="T7" s="225" t="str">
        <f ca="1">IF(B7="","",IF(ISERROR(MATCH($J7,SorP!$B$1:$B$6230,0)),"",INDIRECT("'SorP'!$A$"&amp;MATCH($J7,SorP!$B$1:$B$6230,0))))</f>
        <v>ID-BB</v>
      </c>
      <c r="U7" s="241"/>
      <c r="V7" s="275">
        <f>IF(C7="",NA(),MATCH($B7&amp;$C7,'Smelter Look-up'!$J:$J,0))</f>
        <v>446</v>
      </c>
      <c r="W7" s="276"/>
      <c r="X7" s="276">
        <f t="shared" ca="1" si="4"/>
        <v>0</v>
      </c>
      <c r="Y7" s="276"/>
      <c r="Z7" s="276"/>
      <c r="AB7" s="278" t="str">
        <f t="shared" si="5"/>
        <v>TinPT Timah Tbk Mentok</v>
      </c>
    </row>
    <row r="8" spans="1:34" s="277" customFormat="1" ht="20.100000000000001" customHeight="1">
      <c r="A8" s="332"/>
      <c r="B8" s="217" t="s">
        <v>1154</v>
      </c>
      <c r="C8" s="221" t="s">
        <v>1054</v>
      </c>
      <c r="D8" s="283"/>
      <c r="E8" s="217" t="str">
        <f ca="1">IF(ISERROR($V8),"",OFFSET('Smelter Look-up'!$D$4,$V8-4,0)&amp;"")</f>
        <v>THAILAND</v>
      </c>
      <c r="F8" s="217" t="str">
        <f ca="1">IF(ISERROR($V8),"",OFFSET('Smelter Look-up'!$E$4,$V8-4,0))</f>
        <v>CID001898</v>
      </c>
      <c r="G8" s="217" t="str">
        <f ca="1">IF(C8=$X$4,"Enter smelter details",IF(ISERROR($V8),"",OFFSET('Smelter Look-up'!$F$4,$V8-4,0)))</f>
        <v>RMI</v>
      </c>
      <c r="H8" s="218">
        <f ca="1">IF(ISERROR($V8),"",OFFSET('Smelter Look-up'!$G$4,$V8-4,0))</f>
        <v>0</v>
      </c>
      <c r="I8" s="219" t="str">
        <f ca="1">IF(ISERROR($V8),"",OFFSET('Smelter Look-up'!$H$4,$V8-4,0))</f>
        <v>Amphur Muang</v>
      </c>
      <c r="J8" s="219" t="str">
        <f ca="1">IF(ISERROR($V8),"",OFFSET('Smelter Look-up'!$I$4,$V8-4,0))</f>
        <v>Phuket</v>
      </c>
      <c r="K8" s="273"/>
      <c r="L8" s="273"/>
      <c r="M8" s="273"/>
      <c r="N8" s="273"/>
      <c r="O8" s="273"/>
      <c r="P8" s="220"/>
      <c r="Q8" s="274"/>
      <c r="R8" s="217" t="str">
        <f ca="1">IF(ISERROR($V8),"",OFFSET('Smelter Look-up'!$C$4,$V8-4,0)&amp;"")</f>
        <v>Thaisarco</v>
      </c>
      <c r="S8" s="225" t="str">
        <f t="shared" ca="1" si="3"/>
        <v>TH</v>
      </c>
      <c r="T8" s="225" t="str">
        <f ca="1">IF(B8="","",IF(ISERROR(MATCH($J8,SorP!$B$1:$B$6230,0)),"",INDIRECT("'SorP'!$A$"&amp;MATCH($J8,SorP!$B$1:$B$6230,0))))</f>
        <v>TH-83</v>
      </c>
      <c r="U8" s="241"/>
      <c r="V8" s="275">
        <f>IF(C8="",NA(),MATCH($B8&amp;$C8,'Smelter Look-up'!$J:$J,0))</f>
        <v>458</v>
      </c>
      <c r="W8" s="276"/>
      <c r="X8" s="276">
        <f t="shared" ca="1" si="4"/>
        <v>0</v>
      </c>
      <c r="Y8" s="276"/>
      <c r="Z8" s="276"/>
      <c r="AB8" s="278" t="str">
        <f t="shared" si="5"/>
        <v>TinThaisarco</v>
      </c>
    </row>
    <row r="9" spans="1:34" s="277" customFormat="1" ht="20.100000000000001" customHeight="1">
      <c r="A9" s="332"/>
      <c r="B9" s="217" t="s">
        <v>1154</v>
      </c>
      <c r="C9" s="221" t="s">
        <v>40</v>
      </c>
      <c r="D9" s="283"/>
      <c r="E9" s="217" t="str">
        <f ca="1">IF(ISERROR($V9),"",OFFSET('Smelter Look-up'!$D$4,$V9-4,0)&amp;"")</f>
        <v>CHINA</v>
      </c>
      <c r="F9" s="217" t="str">
        <f ca="1">IF(ISERROR($V9),"",OFFSET('Smelter Look-up'!$E$4,$V9-4,0))</f>
        <v>CID002180</v>
      </c>
      <c r="G9" s="217" t="str">
        <f ca="1">IF(C9=$X$4,"Enter smelter details",IF(ISERROR($V9),"",OFFSET('Smelter Look-up'!$F$4,$V9-4,0)))</f>
        <v>RMI</v>
      </c>
      <c r="H9" s="218">
        <f ca="1">IF(ISERROR($V9),"",OFFSET('Smelter Look-up'!$G$4,$V9-4,0))</f>
        <v>0</v>
      </c>
      <c r="I9" s="219" t="str">
        <f ca="1">IF(ISERROR($V9),"",OFFSET('Smelter Look-up'!$H$4,$V9-4,0))</f>
        <v>Gejiu</v>
      </c>
      <c r="J9" s="219" t="str">
        <f ca="1">IF(ISERROR($V9),"",OFFSET('Smelter Look-up'!$I$4,$V9-4,0))</f>
        <v>Yunnan Sheng</v>
      </c>
      <c r="K9" s="273"/>
      <c r="L9" s="273"/>
      <c r="M9" s="273"/>
      <c r="N9" s="273"/>
      <c r="O9" s="273"/>
      <c r="P9" s="220"/>
      <c r="Q9" s="274"/>
      <c r="R9" s="217" t="str">
        <f ca="1">IF(ISERROR($V9),"",OFFSET('Smelter Look-up'!$C$4,$V9-4,0)&amp;"")</f>
        <v>Yunnan Tin Company Limited</v>
      </c>
      <c r="S9" s="225" t="str">
        <f t="shared" ca="1" si="3"/>
        <v>CN</v>
      </c>
      <c r="T9" s="225" t="str">
        <f ca="1">IF(B9="","",IF(ISERROR(MATCH($J9,SorP!$B$1:$B$6230,0)),"",INDIRECT("'SorP'!$A$"&amp;MATCH($J9,SorP!$B$1:$B$6230,0))))</f>
        <v>CN-YN</v>
      </c>
      <c r="U9" s="241"/>
      <c r="V9" s="275">
        <f>IF(C9="",NA(),MATCH($B9&amp;$C9,'Smelter Look-up'!$J:$J,0))</f>
        <v>369</v>
      </c>
      <c r="W9" s="276"/>
      <c r="X9" s="276">
        <f t="shared" ca="1" si="4"/>
        <v>0</v>
      </c>
      <c r="Y9" s="276"/>
      <c r="Z9" s="276"/>
      <c r="AB9" s="278" t="str">
        <f t="shared" si="5"/>
        <v>TinChina Yunnan Tin Co Ltd.</v>
      </c>
    </row>
    <row r="10" spans="1:34" s="277" customFormat="1" ht="20.100000000000001" customHeight="1">
      <c r="A10" s="332"/>
      <c r="B10" s="217"/>
      <c r="C10" s="221"/>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c r="C11" s="221"/>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c r="C12" s="221"/>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c r="C13" s="221"/>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c r="C14" s="221"/>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c r="C15" s="221"/>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c r="C16" s="221"/>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IsJ0IjW2zXCvGS5JGN6I/KA7nBUoJQk2x1FXy5XuzJf0jeDblVzWXhVxtezI7zkYgfRk6N80Cqpu192sgoH5tg==" saltValue="MS39vowXhO1lfjnDwUxbdg=="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7"/>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Panasonic Industrial  Devices Sales Company of America</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Leonard Metzger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len.metzger@us.panasonic.com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201-348-5244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Leonard Metzger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len.metzger@us.panasonic.com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44309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http://www.panasonic.com/global/corporate/sustainability/supply_chain/minerals.html</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5" sqref="B15"/>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350" t="s">
        <v>15514</v>
      </c>
      <c r="C6" s="111" t="s">
        <v>15512</v>
      </c>
      <c r="D6" s="111"/>
      <c r="E6" s="32"/>
      <c r="F6"/>
    </row>
    <row r="7" spans="1:6" s="33" customFormat="1" ht="15.75">
      <c r="A7" s="158"/>
      <c r="B7" s="349" t="s">
        <v>15515</v>
      </c>
      <c r="C7" s="111" t="s">
        <v>15512</v>
      </c>
      <c r="D7" s="111"/>
      <c r="E7" s="32"/>
      <c r="F7"/>
    </row>
    <row r="8" spans="1:6" s="33" customFormat="1" ht="15.75">
      <c r="A8" s="158"/>
      <c r="B8" s="352" t="s">
        <v>15516</v>
      </c>
      <c r="C8" s="111" t="s">
        <v>15512</v>
      </c>
      <c r="D8" s="111"/>
      <c r="E8" s="32"/>
      <c r="F8"/>
    </row>
    <row r="9" spans="1:6" s="33" customFormat="1" ht="15.75">
      <c r="A9" s="158"/>
      <c r="B9" s="349" t="s">
        <v>15517</v>
      </c>
      <c r="C9" s="111" t="s">
        <v>15512</v>
      </c>
      <c r="D9" s="111"/>
      <c r="E9" s="32"/>
      <c r="F9"/>
    </row>
    <row r="10" spans="1:6" s="33" customFormat="1" ht="15.75">
      <c r="A10" s="158"/>
      <c r="B10" s="349" t="s">
        <v>15518</v>
      </c>
      <c r="C10" s="111" t="s">
        <v>15512</v>
      </c>
      <c r="D10" s="111"/>
      <c r="E10" s="32"/>
      <c r="F10"/>
    </row>
    <row r="11" spans="1:6" s="33" customFormat="1" ht="15.75">
      <c r="A11" s="158"/>
      <c r="B11" s="349" t="s">
        <v>15519</v>
      </c>
      <c r="C11" s="111" t="s">
        <v>15512</v>
      </c>
      <c r="D11" s="111"/>
      <c r="E11" s="32"/>
      <c r="F11"/>
    </row>
    <row r="12" spans="1:6" s="33" customFormat="1" ht="15.75">
      <c r="A12" s="158"/>
      <c r="B12" s="349" t="s">
        <v>15520</v>
      </c>
      <c r="C12" s="111" t="s">
        <v>15512</v>
      </c>
      <c r="D12" s="111"/>
      <c r="E12" s="32"/>
      <c r="F12"/>
    </row>
    <row r="13" spans="1:6" s="33" customFormat="1" ht="15.75">
      <c r="A13" s="158"/>
      <c r="B13" s="352" t="s">
        <v>15511</v>
      </c>
      <c r="C13" s="111"/>
      <c r="D13" s="111"/>
      <c r="E13" s="32"/>
      <c r="F13"/>
    </row>
    <row r="14" spans="1:6" s="33" customFormat="1" ht="15.75">
      <c r="A14" s="158"/>
      <c r="B14" s="349"/>
      <c r="C14" s="111"/>
      <c r="D14" s="111"/>
      <c r="E14" s="32"/>
      <c r="F14"/>
    </row>
    <row r="15" spans="1:6" s="33" customFormat="1" ht="15.75">
      <c r="A15" s="158"/>
      <c r="B15" s="351"/>
      <c r="C15" s="111"/>
      <c r="D15" s="111"/>
      <c r="E15" s="32"/>
      <c r="F15"/>
    </row>
    <row r="16" spans="1:6" s="33" customFormat="1" ht="15.75">
      <c r="A16" s="158"/>
      <c r="B16" s="348"/>
      <c r="C16" s="111"/>
      <c r="D16" s="111"/>
      <c r="E16" s="32"/>
      <c r="F16"/>
    </row>
    <row r="17" spans="1:6" s="33" customFormat="1" ht="15.75">
      <c r="A17" s="158"/>
      <c r="B17" s="348"/>
      <c r="C17" s="111"/>
      <c r="D17" s="111"/>
      <c r="E17" s="32"/>
      <c r="F17"/>
    </row>
    <row r="18" spans="1:6" s="33" customFormat="1" ht="15.75">
      <c r="A18" s="158"/>
      <c r="B18" s="349"/>
      <c r="C18" s="111"/>
      <c r="D18" s="111"/>
      <c r="E18" s="32"/>
      <c r="F18"/>
    </row>
    <row r="19" spans="1:6" s="33" customFormat="1" ht="15.75">
      <c r="A19" s="158"/>
      <c r="B19" s="348"/>
      <c r="C19" s="111"/>
      <c r="D19" s="111"/>
      <c r="E19" s="32"/>
      <c r="F19"/>
    </row>
    <row r="20" spans="1:6" s="33" customFormat="1" ht="15.75">
      <c r="A20" s="158"/>
      <c r="B20" s="348"/>
      <c r="C20" s="111"/>
      <c r="D20" s="111"/>
      <c r="E20" s="32"/>
      <c r="F20"/>
    </row>
    <row r="21" spans="1:6" s="33" customFormat="1" ht="15.75">
      <c r="A21" s="158"/>
      <c r="B21" s="348"/>
      <c r="C21" s="111"/>
      <c r="D21" s="111"/>
      <c r="E21" s="32"/>
      <c r="F21"/>
    </row>
    <row r="22" spans="1:6" s="33" customFormat="1" ht="15.75">
      <c r="A22" s="158"/>
      <c r="B22" s="348"/>
      <c r="C22" s="111"/>
      <c r="D22" s="111"/>
      <c r="E22" s="32"/>
      <c r="F22"/>
    </row>
    <row r="23" spans="1:6" s="33" customFormat="1" ht="15.75">
      <c r="A23" s="158"/>
      <c r="B23" s="348"/>
      <c r="C23" s="111"/>
      <c r="D23" s="111"/>
      <c r="E23" s="32"/>
      <c r="F23"/>
    </row>
    <row r="24" spans="1:6" s="33" customFormat="1" ht="15.75">
      <c r="A24" s="158"/>
      <c r="B24" s="3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7"/>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060324a1-f66f-4c36-a8ec-beadbf2f4219"/>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2021-04-26T15:01:19Z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