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BOUR\09282020\"/>
    </mc:Choice>
  </mc:AlternateContent>
  <xr:revisionPtr revIDLastSave="0" documentId="8_{4ADCB6DD-41D8-4BEA-A734-C47B6EA5F323}"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D11" i="4" s="1"/>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AB2413" i="5" s="1"/>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S1398"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B90" i="4"/>
  <c r="H67" i="4"/>
  <c r="P47" i="4"/>
  <c r="P46" i="4"/>
  <c r="P45" i="4"/>
  <c r="P44" i="4"/>
  <c r="P43" i="4"/>
  <c r="Q43" i="4" s="1"/>
  <c r="P41" i="4"/>
  <c r="P40" i="4"/>
  <c r="P39" i="4"/>
  <c r="P38" i="4"/>
  <c r="P37" i="4"/>
  <c r="Q37" i="4" s="1"/>
  <c r="P35" i="4"/>
  <c r="P34" i="4"/>
  <c r="P33" i="4"/>
  <c r="P32" i="4"/>
  <c r="P31" i="4"/>
  <c r="Q31" i="4" s="1"/>
  <c r="P29" i="4"/>
  <c r="P28" i="4"/>
  <c r="P27" i="4"/>
  <c r="P26" i="4"/>
  <c r="A5" i="4"/>
  <c r="P3" i="4"/>
  <c r="AB299" i="5" l="1"/>
  <c r="T788" i="5"/>
  <c r="S918" i="5"/>
  <c r="S1000" i="5"/>
  <c r="AB1115" i="5"/>
  <c r="AB1293" i="5"/>
  <c r="AB1353" i="5"/>
  <c r="E1479" i="5"/>
  <c r="X1479" i="5" s="1"/>
  <c r="AB1624" i="5"/>
  <c r="T2060" i="5"/>
  <c r="T2248" i="5"/>
  <c r="AB2465" i="5"/>
  <c r="AB1437" i="5"/>
  <c r="AB2402" i="5"/>
  <c r="AB841" i="5"/>
  <c r="S903" i="5"/>
  <c r="T1407" i="5"/>
  <c r="S1465" i="5"/>
  <c r="S1491" i="5"/>
  <c r="T1624" i="5"/>
  <c r="T1675" i="5"/>
  <c r="AB1691" i="5"/>
  <c r="AB1731" i="5"/>
  <c r="AB1757" i="5"/>
  <c r="S2068" i="5"/>
  <c r="AB2088" i="5"/>
  <c r="AB902" i="5"/>
  <c r="Q4" i="5"/>
  <c r="AB1071" i="5"/>
  <c r="S1596" i="5"/>
  <c r="T1814" i="5"/>
  <c r="T190" i="5"/>
  <c r="AB410" i="5"/>
  <c r="R480" i="5"/>
  <c r="T1435" i="5"/>
  <c r="S1477" i="5"/>
  <c r="S2015" i="5"/>
  <c r="S2038" i="5"/>
  <c r="T2163" i="5"/>
  <c r="AB643" i="5"/>
  <c r="AB1814" i="5"/>
  <c r="AB324" i="5"/>
  <c r="S414" i="5"/>
  <c r="AB579" i="5"/>
  <c r="T684" i="5"/>
  <c r="AB1401" i="5"/>
  <c r="T1519" i="5"/>
  <c r="T1684" i="5"/>
  <c r="S1770" i="5"/>
  <c r="T1781" i="5"/>
  <c r="S2140" i="5"/>
  <c r="T2317"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127" i="5"/>
  <c r="R127" i="5"/>
  <c r="J127" i="5"/>
  <c r="I127" i="5"/>
  <c r="E127" i="5"/>
  <c r="X127" i="5" s="1"/>
  <c r="T144" i="5"/>
  <c r="S144" i="5"/>
  <c r="T320" i="5"/>
  <c r="S320" i="5"/>
  <c r="V330" i="5"/>
  <c r="G330" i="5" s="1"/>
  <c r="T895" i="5"/>
  <c r="AB895" i="5"/>
  <c r="S895" i="5"/>
  <c r="AB1863" i="5"/>
  <c r="T1863" i="5"/>
  <c r="S1863"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86" i="5"/>
  <c r="J107" i="5"/>
  <c r="S178" i="5"/>
  <c r="AB178" i="5"/>
  <c r="T178" i="5"/>
  <c r="V215" i="5"/>
  <c r="G215" i="5" s="1"/>
  <c r="R299" i="5"/>
  <c r="J299" i="5"/>
  <c r="T312" i="5"/>
  <c r="S312" i="5"/>
  <c r="T379" i="5"/>
  <c r="S379" i="5"/>
  <c r="E392" i="5"/>
  <c r="X392" i="5" s="1"/>
  <c r="I392" i="5"/>
  <c r="H392" i="5"/>
  <c r="S110" i="5"/>
  <c r="AB110"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E872" i="5" s="1"/>
  <c r="X872" i="5" s="1"/>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J1640" i="5" s="1"/>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J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R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F109" i="5"/>
  <c r="R109" i="5"/>
  <c r="G133" i="5"/>
  <c r="R133" i="5"/>
  <c r="F133" i="5"/>
  <c r="F169" i="5"/>
  <c r="R169" i="5"/>
  <c r="G169" i="5"/>
  <c r="E169" i="5"/>
  <c r="X169" i="5" s="1"/>
  <c r="H195" i="5"/>
  <c r="F195" i="5"/>
  <c r="E195" i="5"/>
  <c r="X195" i="5" s="1"/>
  <c r="R195" i="5"/>
  <c r="I195" i="5"/>
  <c r="J195" i="5"/>
  <c r="G195"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R89" i="5"/>
  <c r="E89" i="5"/>
  <c r="X89" i="5" s="1"/>
  <c r="I89" i="5"/>
  <c r="E129" i="5"/>
  <c r="X129" i="5" s="1"/>
  <c r="F129" i="5"/>
  <c r="H199" i="5"/>
  <c r="R199" i="5"/>
  <c r="J199" i="5"/>
  <c r="I199" i="5"/>
  <c r="F199" i="5"/>
  <c r="G199" i="5"/>
  <c r="E199" i="5"/>
  <c r="X199" i="5" s="1"/>
  <c r="H131" i="5"/>
  <c r="F131" i="5"/>
  <c r="E131" i="5"/>
  <c r="X131" i="5" s="1"/>
  <c r="I131" i="5"/>
  <c r="R131" i="5"/>
  <c r="J131" i="5"/>
  <c r="G131"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S88"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E1430" i="5" s="1"/>
  <c r="X1430" i="5" s="1"/>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J1632" i="5" s="1"/>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I1754" i="5" s="1"/>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85" i="5"/>
  <c r="AB85" i="5"/>
  <c r="J88" i="5"/>
  <c r="H88" i="5"/>
  <c r="F88" i="5"/>
  <c r="J89" i="5"/>
  <c r="H89" i="5"/>
  <c r="S93" i="5"/>
  <c r="AB93" i="5"/>
  <c r="S97" i="5"/>
  <c r="AB97" i="5"/>
  <c r="H118" i="5"/>
  <c r="F122" i="5"/>
  <c r="R122" i="5"/>
  <c r="J122" i="5"/>
  <c r="J125" i="5"/>
  <c r="I125" i="5"/>
  <c r="H125" i="5"/>
  <c r="T137" i="5"/>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S420" i="5"/>
  <c r="S424" i="5"/>
  <c r="S428" i="5"/>
  <c r="S432" i="5"/>
  <c r="S436" i="5"/>
  <c r="S440" i="5"/>
  <c r="J443" i="5"/>
  <c r="S444" i="5"/>
  <c r="J447" i="5"/>
  <c r="S448" i="5"/>
  <c r="J451" i="5"/>
  <c r="S452" i="5"/>
  <c r="J455" i="5"/>
  <c r="S456" i="5"/>
  <c r="J461" i="5"/>
  <c r="V462" i="5"/>
  <c r="G462" i="5" s="1"/>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T420" i="5"/>
  <c r="G421" i="5"/>
  <c r="T424" i="5"/>
  <c r="G425" i="5"/>
  <c r="T428" i="5"/>
  <c r="G429" i="5"/>
  <c r="T432" i="5"/>
  <c r="G433" i="5"/>
  <c r="T436" i="5"/>
  <c r="G437" i="5"/>
  <c r="T440" i="5"/>
  <c r="G441" i="5"/>
  <c r="R443" i="5"/>
  <c r="T444" i="5"/>
  <c r="G445" i="5"/>
  <c r="R447" i="5"/>
  <c r="T448" i="5"/>
  <c r="G449" i="5"/>
  <c r="R451" i="5"/>
  <c r="T452" i="5"/>
  <c r="G453" i="5"/>
  <c r="R455" i="5"/>
  <c r="T456" i="5"/>
  <c r="G457"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T650" i="5"/>
  <c r="I652" i="5"/>
  <c r="T654" i="5"/>
  <c r="I656" i="5"/>
  <c r="T658" i="5"/>
  <c r="I660" i="5"/>
  <c r="T662" i="5"/>
  <c r="T666" i="5"/>
  <c r="T670" i="5"/>
  <c r="T674" i="5"/>
  <c r="E680" i="5"/>
  <c r="X680" i="5" s="1"/>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J672" i="5"/>
  <c r="S673" i="5"/>
  <c r="J676" i="5"/>
  <c r="S677" i="5"/>
  <c r="F680"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I680" i="5"/>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J680"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F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J1272" i="5"/>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E1431" i="5"/>
  <c r="X1431" i="5" s="1"/>
  <c r="AB1431" i="5"/>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J1431" i="5"/>
  <c r="V1433" i="5"/>
  <c r="G1433" i="5" s="1"/>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H1492" i="5"/>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9"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5" i="5"/>
  <c r="R1649" i="5"/>
  <c r="R1657" i="5"/>
  <c r="R1661" i="5"/>
  <c r="R1665" i="5"/>
  <c r="R1669" i="5"/>
  <c r="R1673" i="5"/>
  <c r="R1677" i="5"/>
  <c r="R1681" i="5"/>
  <c r="R1685" i="5"/>
  <c r="R1689" i="5"/>
  <c r="R1693" i="5"/>
  <c r="R1697"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V1737" i="5"/>
  <c r="G1737" i="5" s="1"/>
  <c r="V1740" i="5"/>
  <c r="AB1742" i="5"/>
  <c r="V1745" i="5"/>
  <c r="G1745" i="5" s="1"/>
  <c r="AB1748" i="5"/>
  <c r="G1752" i="5"/>
  <c r="R1753" i="5"/>
  <c r="I1753" i="5"/>
  <c r="G1756" i="5"/>
  <c r="G1758" i="5"/>
  <c r="F1764" i="5"/>
  <c r="J1770" i="5"/>
  <c r="I1770" i="5"/>
  <c r="E1777" i="5"/>
  <c r="X1777" i="5" s="1"/>
  <c r="H1778" i="5"/>
  <c r="E1781" i="5"/>
  <c r="X1781" i="5" s="1"/>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E1754" i="5"/>
  <c r="X1754" i="5" s="1"/>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F1919" i="5"/>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R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E2289" i="5" l="1"/>
  <c r="X2289" i="5" s="1"/>
  <c r="J2161" i="5"/>
  <c r="H1900" i="5"/>
  <c r="E1919" i="5"/>
  <c r="X1919" i="5" s="1"/>
  <c r="R1754" i="5"/>
  <c r="R1653" i="5"/>
  <c r="R1632" i="5"/>
  <c r="F1492" i="5"/>
  <c r="R1640" i="5"/>
  <c r="I1272" i="5"/>
  <c r="I915" i="5"/>
  <c r="I872" i="5"/>
  <c r="E696" i="5"/>
  <c r="X696" i="5" s="1"/>
  <c r="J419" i="5"/>
  <c r="F2189" i="5"/>
  <c r="R1735" i="5"/>
  <c r="E2225" i="5"/>
  <c r="X2225" i="5" s="1"/>
  <c r="J2189" i="5"/>
  <c r="I1919" i="5"/>
  <c r="F1754" i="5"/>
  <c r="H1782" i="5"/>
  <c r="I1782" i="5"/>
  <c r="I1492" i="5"/>
  <c r="H1434" i="5"/>
  <c r="J1430" i="5"/>
  <c r="G1352" i="5"/>
  <c r="R1272" i="5"/>
  <c r="R872" i="5"/>
  <c r="G696" i="5"/>
  <c r="I678" i="5"/>
  <c r="H678" i="5"/>
  <c r="E562" i="5"/>
  <c r="X562" i="5" s="1"/>
  <c r="H872" i="5"/>
  <c r="F562" i="5"/>
  <c r="F91" i="5"/>
  <c r="G2189" i="5"/>
  <c r="H2003" i="5"/>
  <c r="H1919" i="5"/>
  <c r="G1735" i="5"/>
  <c r="R1641" i="5"/>
  <c r="J1782" i="5"/>
  <c r="J1653" i="5"/>
  <c r="J1434" i="5"/>
  <c r="F1640" i="5"/>
  <c r="I1352" i="5"/>
  <c r="R983" i="5"/>
  <c r="I650" i="5"/>
  <c r="H562" i="5"/>
  <c r="H419" i="5"/>
  <c r="E1735" i="5"/>
  <c r="X1735" i="5" s="1"/>
  <c r="H2289" i="5"/>
  <c r="I2003" i="5"/>
  <c r="J1919" i="5"/>
  <c r="R1701" i="5"/>
  <c r="R1782" i="5"/>
  <c r="G1640" i="5"/>
  <c r="I829" i="5"/>
  <c r="F696" i="5"/>
  <c r="E650" i="5"/>
  <c r="X650" i="5" s="1"/>
  <c r="I463" i="5"/>
  <c r="I562" i="5"/>
  <c r="E290" i="5"/>
  <c r="X290" i="5" s="1"/>
  <c r="F1735" i="5"/>
  <c r="E678" i="5"/>
  <c r="X678" i="5" s="1"/>
  <c r="J2197" i="5"/>
  <c r="J2284" i="5"/>
  <c r="J2133" i="5"/>
  <c r="J2003" i="5"/>
  <c r="R1919" i="5"/>
  <c r="E1782" i="5"/>
  <c r="X1782" i="5" s="1"/>
  <c r="J1641" i="5"/>
  <c r="H1632" i="5"/>
  <c r="H1640" i="5"/>
  <c r="E1272" i="5"/>
  <c r="X1272" i="5" s="1"/>
  <c r="R829" i="5"/>
  <c r="R419" i="5"/>
  <c r="J562" i="5"/>
  <c r="F290" i="5"/>
  <c r="J1492" i="5"/>
  <c r="H1735" i="5"/>
  <c r="R2133" i="5"/>
  <c r="R2003" i="5"/>
  <c r="J1900" i="5"/>
  <c r="F1782" i="5"/>
  <c r="I1632" i="5"/>
  <c r="I1640" i="5"/>
  <c r="E1198" i="5"/>
  <c r="X1198" i="5" s="1"/>
  <c r="F1272" i="5"/>
  <c r="J696" i="5"/>
  <c r="H650" i="5"/>
  <c r="F678" i="5"/>
  <c r="J664" i="5"/>
  <c r="F463" i="5"/>
  <c r="I1735" i="5"/>
  <c r="E463" i="5"/>
  <c r="X463" i="5" s="1"/>
  <c r="E2133" i="5"/>
  <c r="X2133" i="5" s="1"/>
  <c r="F2003" i="5"/>
  <c r="F1900" i="5"/>
  <c r="E2003" i="5"/>
  <c r="X2003" i="5" s="1"/>
  <c r="E1900" i="5"/>
  <c r="X1900" i="5" s="1"/>
  <c r="E1492" i="5"/>
  <c r="X1492" i="5" s="1"/>
  <c r="E1434" i="5"/>
  <c r="X1434" i="5" s="1"/>
  <c r="F1198" i="5"/>
  <c r="G1272" i="5"/>
  <c r="J678" i="5"/>
  <c r="I696" i="5"/>
  <c r="H463" i="5"/>
  <c r="B84" i="5"/>
  <c r="B80" i="5"/>
  <c r="C76" i="5"/>
  <c r="C72" i="5"/>
  <c r="C68" i="5"/>
  <c r="C64" i="5"/>
  <c r="C60" i="5"/>
  <c r="C56" i="5"/>
  <c r="C52" i="5"/>
  <c r="C48" i="5"/>
  <c r="C44" i="5"/>
  <c r="C40" i="5"/>
  <c r="B37" i="5"/>
  <c r="B33" i="5"/>
  <c r="C69" i="5"/>
  <c r="C45" i="5"/>
  <c r="C83" i="5"/>
  <c r="C79" i="5"/>
  <c r="B76" i="5"/>
  <c r="B72" i="5"/>
  <c r="B68" i="5"/>
  <c r="B64" i="5"/>
  <c r="B60" i="5"/>
  <c r="B56" i="5"/>
  <c r="B52" i="5"/>
  <c r="B48" i="5"/>
  <c r="B44" i="5"/>
  <c r="C36" i="5"/>
  <c r="C32" i="5"/>
  <c r="C61" i="5"/>
  <c r="C41" i="5"/>
  <c r="B83" i="5"/>
  <c r="B79" i="5"/>
  <c r="C75" i="5"/>
  <c r="C71" i="5"/>
  <c r="C67" i="5"/>
  <c r="C63" i="5"/>
  <c r="C59" i="5"/>
  <c r="C55" i="5"/>
  <c r="C51" i="5"/>
  <c r="C47" i="5"/>
  <c r="C43" i="5"/>
  <c r="C39" i="5"/>
  <c r="B36" i="5"/>
  <c r="B32" i="5"/>
  <c r="C73" i="5"/>
  <c r="C57" i="5"/>
  <c r="C82" i="5"/>
  <c r="C78" i="5"/>
  <c r="B75" i="5"/>
  <c r="B71" i="5"/>
  <c r="B67" i="5"/>
  <c r="B63" i="5"/>
  <c r="B59" i="5"/>
  <c r="B55" i="5"/>
  <c r="B51" i="5"/>
  <c r="B47" i="5"/>
  <c r="B43" i="5"/>
  <c r="B39" i="5"/>
  <c r="C35" i="5"/>
  <c r="C31" i="5"/>
  <c r="B81" i="5"/>
  <c r="C49" i="5"/>
  <c r="B82" i="5"/>
  <c r="B78" i="5"/>
  <c r="C74" i="5"/>
  <c r="C70" i="5"/>
  <c r="C66" i="5"/>
  <c r="C62" i="5"/>
  <c r="C58" i="5"/>
  <c r="C54" i="5"/>
  <c r="C50" i="5"/>
  <c r="C46" i="5"/>
  <c r="C42" i="5"/>
  <c r="C38" i="5"/>
  <c r="B35" i="5"/>
  <c r="B31" i="5"/>
  <c r="C81" i="5"/>
  <c r="C77" i="5"/>
  <c r="B74" i="5"/>
  <c r="B70" i="5"/>
  <c r="B66" i="5"/>
  <c r="B62" i="5"/>
  <c r="B58" i="5"/>
  <c r="B54" i="5"/>
  <c r="B50" i="5"/>
  <c r="B46" i="5"/>
  <c r="B42" i="5"/>
  <c r="B38" i="5"/>
  <c r="C34" i="5"/>
  <c r="C65" i="5"/>
  <c r="B34" i="5"/>
  <c r="C84" i="5"/>
  <c r="C80" i="5"/>
  <c r="B73" i="5"/>
  <c r="B69" i="5"/>
  <c r="B65" i="5"/>
  <c r="B61" i="5"/>
  <c r="B57" i="5"/>
  <c r="B53" i="5"/>
  <c r="B49" i="5"/>
  <c r="B45" i="5"/>
  <c r="B41" i="5"/>
  <c r="C37" i="5"/>
  <c r="C33" i="5"/>
  <c r="B77" i="5"/>
  <c r="C53" i="5"/>
  <c r="C11" i="6"/>
  <c r="C10" i="6"/>
  <c r="C4" i="6"/>
  <c r="C9" i="6"/>
  <c r="C8" i="6"/>
  <c r="C18" i="5"/>
  <c r="C7" i="5"/>
  <c r="B12" i="5"/>
  <c r="B5" i="5"/>
  <c r="B13" i="5"/>
  <c r="B6" i="5"/>
  <c r="B14" i="5"/>
  <c r="B7" i="5"/>
  <c r="B15" i="5"/>
  <c r="C5" i="5"/>
  <c r="B18" i="5"/>
  <c r="B11" i="5"/>
  <c r="B8" i="5"/>
  <c r="B16" i="5"/>
  <c r="B9" i="5"/>
  <c r="B17" i="5"/>
  <c r="B10" i="5"/>
  <c r="C6" i="5"/>
  <c r="C20" i="5"/>
  <c r="B29" i="5"/>
  <c r="B25" i="5"/>
  <c r="C21" i="5"/>
  <c r="C28" i="5"/>
  <c r="C24" i="5"/>
  <c r="B21" i="5"/>
  <c r="C29" i="5"/>
  <c r="B28" i="5"/>
  <c r="B24" i="5"/>
  <c r="C27" i="5"/>
  <c r="C23" i="5"/>
  <c r="B20" i="5"/>
  <c r="C19" i="5"/>
  <c r="B22" i="5"/>
  <c r="B27" i="5"/>
  <c r="B23" i="5"/>
  <c r="C25" i="5"/>
  <c r="C30" i="5"/>
  <c r="C26" i="5"/>
  <c r="B19" i="5"/>
  <c r="B30" i="5"/>
  <c r="B26" i="5"/>
  <c r="C22" i="5"/>
  <c r="B32" i="6"/>
  <c r="C12"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31" i="6" s="1"/>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F29" i="6" s="1"/>
  <c r="H29" i="6" s="1"/>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54" i="6"/>
  <c r="F65" i="6"/>
  <c r="F4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F41" i="6" l="1"/>
  <c r="F39" i="6"/>
  <c r="H39" i="6" s="1"/>
  <c r="D39" i="6" s="1"/>
  <c r="F67" i="6"/>
  <c r="F34" i="6"/>
  <c r="F36" i="6"/>
  <c r="H36" i="6" s="1"/>
  <c r="D36" i="6" s="1"/>
  <c r="F46" i="6"/>
  <c r="H26" i="6"/>
  <c r="AB41" i="5"/>
  <c r="T73" i="5"/>
  <c r="AB73" i="5"/>
  <c r="S73" i="5"/>
  <c r="AB46" i="5"/>
  <c r="V77" i="5"/>
  <c r="G77" i="5" s="1"/>
  <c r="V54" i="5"/>
  <c r="G54" i="5" s="1"/>
  <c r="V49" i="5"/>
  <c r="G49" i="5" s="1"/>
  <c r="AB55" i="5"/>
  <c r="V57" i="5"/>
  <c r="G57" i="5"/>
  <c r="V55" i="5"/>
  <c r="G55" i="5" s="1"/>
  <c r="V41" i="5"/>
  <c r="G41" i="5" s="1"/>
  <c r="T56" i="5"/>
  <c r="S56" i="5"/>
  <c r="AB56" i="5"/>
  <c r="V45" i="5"/>
  <c r="G45" i="5" s="1"/>
  <c r="V56" i="5"/>
  <c r="G56" i="5"/>
  <c r="AB45" i="5"/>
  <c r="V80" i="5"/>
  <c r="G80" i="5" s="1"/>
  <c r="AB50" i="5"/>
  <c r="V81" i="5"/>
  <c r="G81" i="5" s="1"/>
  <c r="V58" i="5"/>
  <c r="G58" i="5" s="1"/>
  <c r="T81" i="5"/>
  <c r="S81" i="5"/>
  <c r="AB81" i="5"/>
  <c r="T59" i="5"/>
  <c r="AB59" i="5"/>
  <c r="S59" i="5"/>
  <c r="V73" i="5"/>
  <c r="G73" i="5" s="1"/>
  <c r="V59" i="5"/>
  <c r="G59" i="5" s="1"/>
  <c r="V61" i="5"/>
  <c r="G61" i="5" s="1"/>
  <c r="T60" i="5"/>
  <c r="S60" i="5"/>
  <c r="AB60" i="5"/>
  <c r="V69" i="5"/>
  <c r="G69" i="5" s="1"/>
  <c r="V60" i="5"/>
  <c r="G60" i="5" s="1"/>
  <c r="AB49" i="5"/>
  <c r="V84" i="5"/>
  <c r="G84" i="5" s="1"/>
  <c r="S54" i="5"/>
  <c r="T54" i="5"/>
  <c r="AB54" i="5"/>
  <c r="AB31" i="5"/>
  <c r="V62" i="5"/>
  <c r="G62" i="5" s="1"/>
  <c r="V31" i="5"/>
  <c r="G31" i="5" s="1"/>
  <c r="AB63" i="5"/>
  <c r="S63" i="5"/>
  <c r="T63" i="5"/>
  <c r="AB32" i="5"/>
  <c r="V63" i="5"/>
  <c r="G63" i="5" s="1"/>
  <c r="V32" i="5"/>
  <c r="G32" i="5" s="1"/>
  <c r="AB64" i="5"/>
  <c r="AB33" i="5"/>
  <c r="V64" i="5"/>
  <c r="G64" i="5" s="1"/>
  <c r="T53" i="5"/>
  <c r="AB53" i="5"/>
  <c r="S53" i="5"/>
  <c r="AB34" i="5"/>
  <c r="AB58" i="5"/>
  <c r="AB35" i="5"/>
  <c r="V66" i="5"/>
  <c r="G66" i="5" s="1"/>
  <c r="V35" i="5"/>
  <c r="G35" i="5" s="1"/>
  <c r="AB67" i="5"/>
  <c r="AB36" i="5"/>
  <c r="V67" i="5"/>
  <c r="G67" i="5" s="1"/>
  <c r="V36" i="5"/>
  <c r="T68" i="5"/>
  <c r="S68" i="5"/>
  <c r="AB68" i="5"/>
  <c r="T37" i="5"/>
  <c r="S37" i="5"/>
  <c r="AB37" i="5"/>
  <c r="V68" i="5"/>
  <c r="G68" i="5" s="1"/>
  <c r="V53" i="5"/>
  <c r="G53" i="5" s="1"/>
  <c r="T57" i="5"/>
  <c r="S57" i="5"/>
  <c r="AB57" i="5"/>
  <c r="V65" i="5"/>
  <c r="G65" i="5" s="1"/>
  <c r="S62" i="5"/>
  <c r="AB62" i="5"/>
  <c r="T62" i="5"/>
  <c r="V38" i="5"/>
  <c r="G38" i="5" s="1"/>
  <c r="V70" i="5"/>
  <c r="G70" i="5" s="1"/>
  <c r="AB39" i="5"/>
  <c r="S39" i="5"/>
  <c r="T39" i="5"/>
  <c r="AB71" i="5"/>
  <c r="V39" i="5"/>
  <c r="G39" i="5" s="1"/>
  <c r="V71" i="5"/>
  <c r="AB40" i="5"/>
  <c r="AB72" i="5"/>
  <c r="V40" i="5"/>
  <c r="G40" i="5" s="1"/>
  <c r="V72" i="5"/>
  <c r="G72" i="5" s="1"/>
  <c r="T77" i="5"/>
  <c r="AB77" i="5"/>
  <c r="S77" i="5"/>
  <c r="T61" i="5"/>
  <c r="AB61" i="5"/>
  <c r="S61" i="5"/>
  <c r="V34" i="5"/>
  <c r="G34" i="5" s="1"/>
  <c r="AB66" i="5"/>
  <c r="V42" i="5"/>
  <c r="G42" i="5" s="1"/>
  <c r="V74" i="5"/>
  <c r="G74" i="5"/>
  <c r="AB43" i="5"/>
  <c r="T75" i="5"/>
  <c r="AB75" i="5"/>
  <c r="S75" i="5"/>
  <c r="V43" i="5"/>
  <c r="V75" i="5"/>
  <c r="G75" i="5" s="1"/>
  <c r="AB44" i="5"/>
  <c r="AB76" i="5"/>
  <c r="V44" i="5"/>
  <c r="G44" i="5" s="1"/>
  <c r="V76" i="5"/>
  <c r="G76" i="5" s="1"/>
  <c r="V33" i="5"/>
  <c r="G33" i="5" s="1"/>
  <c r="AB65" i="5"/>
  <c r="AB38" i="5"/>
  <c r="AB70" i="5"/>
  <c r="V46" i="5"/>
  <c r="S78" i="5"/>
  <c r="AB78" i="5"/>
  <c r="T78" i="5"/>
  <c r="AB47" i="5"/>
  <c r="V78" i="5"/>
  <c r="G78" i="5" s="1"/>
  <c r="V47" i="5"/>
  <c r="G47" i="5" s="1"/>
  <c r="AB79" i="5"/>
  <c r="S79" i="5"/>
  <c r="T79" i="5"/>
  <c r="AB48" i="5"/>
  <c r="V79" i="5"/>
  <c r="G79" i="5" s="1"/>
  <c r="V48" i="5"/>
  <c r="G48" i="5" s="1"/>
  <c r="T80" i="5"/>
  <c r="S80" i="5"/>
  <c r="AB80" i="5"/>
  <c r="V37" i="5"/>
  <c r="G37" i="5" s="1"/>
  <c r="AB69" i="5"/>
  <c r="AB42" i="5"/>
  <c r="S74" i="5"/>
  <c r="T74" i="5"/>
  <c r="AB74" i="5"/>
  <c r="V50" i="5"/>
  <c r="G50" i="5" s="1"/>
  <c r="AB82" i="5"/>
  <c r="T51" i="5"/>
  <c r="AB51" i="5"/>
  <c r="S51" i="5"/>
  <c r="V82" i="5"/>
  <c r="G82" i="5" s="1"/>
  <c r="V51" i="5"/>
  <c r="G51" i="5" s="1"/>
  <c r="AB83" i="5"/>
  <c r="T52" i="5"/>
  <c r="AB52" i="5"/>
  <c r="S52" i="5"/>
  <c r="V83" i="5"/>
  <c r="G83" i="5" s="1"/>
  <c r="V52" i="5"/>
  <c r="G52" i="5" s="1"/>
  <c r="AB84" i="5"/>
  <c r="AB18" i="5"/>
  <c r="AB30" i="5"/>
  <c r="V19" i="5"/>
  <c r="G19" i="5" s="1"/>
  <c r="V24" i="5"/>
  <c r="G24" i="5" s="1"/>
  <c r="AB19" i="5"/>
  <c r="AB20" i="5"/>
  <c r="V28" i="5"/>
  <c r="G28" i="5" s="1"/>
  <c r="V26" i="5"/>
  <c r="G26" i="5" s="1"/>
  <c r="V23" i="5"/>
  <c r="G23" i="5" s="1"/>
  <c r="V21" i="5"/>
  <c r="G21" i="5" s="1"/>
  <c r="AB6" i="5"/>
  <c r="V30" i="5"/>
  <c r="G30" i="5" s="1"/>
  <c r="V27" i="5"/>
  <c r="G27" i="5" s="1"/>
  <c r="AB25" i="5"/>
  <c r="V25" i="5"/>
  <c r="G25" i="5" s="1"/>
  <c r="AB24" i="5"/>
  <c r="AB29" i="5"/>
  <c r="AB5" i="5"/>
  <c r="AB23" i="5"/>
  <c r="AB28" i="5"/>
  <c r="V20" i="5"/>
  <c r="G20" i="5" s="1"/>
  <c r="V22" i="5"/>
  <c r="G22" i="5" s="1"/>
  <c r="AB27" i="5"/>
  <c r="V29" i="5"/>
  <c r="G29" i="5" s="1"/>
  <c r="V6" i="5"/>
  <c r="G6" i="5" s="1"/>
  <c r="V5" i="5"/>
  <c r="G5" i="5" s="1"/>
  <c r="AB26" i="5"/>
  <c r="AB22" i="5"/>
  <c r="AB21" i="5"/>
  <c r="V18" i="5"/>
  <c r="G18" i="5" s="1"/>
  <c r="H42" i="6"/>
  <c r="D42" i="6" s="1"/>
  <c r="H24" i="6"/>
  <c r="H41" i="6"/>
  <c r="D41" i="6" s="1"/>
  <c r="H40" i="6"/>
  <c r="D40"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R52" i="5"/>
  <c r="I52" i="5"/>
  <c r="E52" i="5"/>
  <c r="X52" i="5" s="1"/>
  <c r="J52" i="5"/>
  <c r="H52" i="5"/>
  <c r="F52" i="5"/>
  <c r="R78" i="5"/>
  <c r="E78" i="5"/>
  <c r="X78" i="5" s="1"/>
  <c r="I78" i="5"/>
  <c r="F78" i="5"/>
  <c r="J78" i="5"/>
  <c r="H78" i="5"/>
  <c r="F43" i="5"/>
  <c r="H43" i="5"/>
  <c r="I43" i="5"/>
  <c r="E43" i="5"/>
  <c r="G43" i="5"/>
  <c r="J43" i="5"/>
  <c r="R43" i="5"/>
  <c r="E74" i="5"/>
  <c r="X74" i="5" s="1"/>
  <c r="I74" i="5"/>
  <c r="R74" i="5"/>
  <c r="H74" i="5"/>
  <c r="F74" i="5"/>
  <c r="J74" i="5"/>
  <c r="H71" i="5"/>
  <c r="E71" i="5"/>
  <c r="F71" i="5"/>
  <c r="J71" i="5"/>
  <c r="R71" i="5"/>
  <c r="I71" i="5"/>
  <c r="G71" i="5"/>
  <c r="R68" i="5"/>
  <c r="E68" i="5"/>
  <c r="X68" i="5" s="1"/>
  <c r="J68" i="5"/>
  <c r="H68" i="5"/>
  <c r="F68" i="5"/>
  <c r="I68" i="5"/>
  <c r="R36" i="5"/>
  <c r="H36" i="5"/>
  <c r="E36" i="5"/>
  <c r="J36" i="5"/>
  <c r="I36" i="5"/>
  <c r="F36" i="5"/>
  <c r="R81" i="5"/>
  <c r="J81" i="5"/>
  <c r="I81" i="5"/>
  <c r="H81" i="5"/>
  <c r="F81" i="5"/>
  <c r="E81" i="5"/>
  <c r="X81" i="5" s="1"/>
  <c r="R46" i="5"/>
  <c r="F46" i="5"/>
  <c r="J46" i="5"/>
  <c r="H46" i="5"/>
  <c r="I46" i="5"/>
  <c r="E46" i="5"/>
  <c r="R40" i="5"/>
  <c r="I40" i="5"/>
  <c r="J40" i="5"/>
  <c r="T40" i="5" s="1"/>
  <c r="H40" i="5"/>
  <c r="E40" i="5"/>
  <c r="F40" i="5"/>
  <c r="R65" i="5"/>
  <c r="I65" i="5"/>
  <c r="J65" i="5"/>
  <c r="F65" i="5"/>
  <c r="H65" i="5"/>
  <c r="E65" i="5"/>
  <c r="J41" i="5"/>
  <c r="R41" i="5"/>
  <c r="F41" i="5"/>
  <c r="E41" i="5"/>
  <c r="I41" i="5"/>
  <c r="H41" i="5"/>
  <c r="J83" i="5"/>
  <c r="I83" i="5"/>
  <c r="F83" i="5"/>
  <c r="E83" i="5"/>
  <c r="H83" i="5"/>
  <c r="R83" i="5"/>
  <c r="H39" i="5"/>
  <c r="F39" i="5"/>
  <c r="J39" i="5"/>
  <c r="I39" i="5"/>
  <c r="E39" i="5"/>
  <c r="X39" i="5" s="1"/>
  <c r="R39" i="5"/>
  <c r="H70" i="5"/>
  <c r="R70" i="5"/>
  <c r="F70" i="5"/>
  <c r="J70" i="5"/>
  <c r="I70" i="5"/>
  <c r="E70" i="5"/>
  <c r="H67" i="5"/>
  <c r="R67" i="5"/>
  <c r="J67" i="5"/>
  <c r="E67" i="5"/>
  <c r="I67" i="5"/>
  <c r="F67" i="5"/>
  <c r="H35" i="5"/>
  <c r="E35" i="5"/>
  <c r="R35" i="5"/>
  <c r="J35" i="5"/>
  <c r="I35" i="5"/>
  <c r="F35" i="5"/>
  <c r="R64" i="5"/>
  <c r="F64" i="5"/>
  <c r="E64" i="5"/>
  <c r="I64" i="5"/>
  <c r="J64" i="5"/>
  <c r="H64" i="5"/>
  <c r="R32" i="5"/>
  <c r="H32" i="5"/>
  <c r="I32" i="5"/>
  <c r="E32" i="5"/>
  <c r="J32" i="5"/>
  <c r="F32" i="5"/>
  <c r="R61" i="5"/>
  <c r="J61" i="5"/>
  <c r="I61" i="5"/>
  <c r="F61" i="5"/>
  <c r="H61" i="5"/>
  <c r="E61" i="5"/>
  <c r="X61" i="5" s="1"/>
  <c r="R56" i="5"/>
  <c r="F56" i="5"/>
  <c r="J56" i="5"/>
  <c r="E56" i="5"/>
  <c r="X56" i="5" s="1"/>
  <c r="I56" i="5"/>
  <c r="H56" i="5"/>
  <c r="R49" i="5"/>
  <c r="E49" i="5"/>
  <c r="F49" i="5"/>
  <c r="I49" i="5"/>
  <c r="H49" i="5"/>
  <c r="J49" i="5"/>
  <c r="R33" i="5"/>
  <c r="H33" i="5"/>
  <c r="I33" i="5"/>
  <c r="F33" i="5"/>
  <c r="E33" i="5"/>
  <c r="J33" i="5"/>
  <c r="R60" i="5"/>
  <c r="J60" i="5"/>
  <c r="H60" i="5"/>
  <c r="F60" i="5"/>
  <c r="I60" i="5"/>
  <c r="E60" i="5"/>
  <c r="X60" i="5" s="1"/>
  <c r="H55" i="5"/>
  <c r="R55" i="5"/>
  <c r="J55" i="5"/>
  <c r="E55" i="5"/>
  <c r="I55" i="5"/>
  <c r="F55" i="5"/>
  <c r="E42" i="5"/>
  <c r="I42" i="5"/>
  <c r="R42" i="5"/>
  <c r="H42" i="5"/>
  <c r="F42" i="5"/>
  <c r="J42" i="5"/>
  <c r="R50" i="5"/>
  <c r="J50" i="5"/>
  <c r="I50" i="5"/>
  <c r="H50" i="5"/>
  <c r="E50" i="5"/>
  <c r="F50" i="5"/>
  <c r="R48" i="5"/>
  <c r="E48" i="5"/>
  <c r="J48" i="5"/>
  <c r="H48" i="5"/>
  <c r="F48" i="5"/>
  <c r="I48" i="5"/>
  <c r="H38" i="5"/>
  <c r="R38" i="5"/>
  <c r="E38" i="5"/>
  <c r="F38" i="5"/>
  <c r="J38" i="5"/>
  <c r="I38" i="5"/>
  <c r="R66" i="5"/>
  <c r="H66" i="5"/>
  <c r="F66" i="5"/>
  <c r="I66" i="5"/>
  <c r="J66" i="5"/>
  <c r="E66" i="5"/>
  <c r="R63" i="5"/>
  <c r="F63" i="5"/>
  <c r="H63" i="5"/>
  <c r="E63" i="5"/>
  <c r="X63" i="5" s="1"/>
  <c r="J63" i="5"/>
  <c r="I63" i="5"/>
  <c r="J31" i="5"/>
  <c r="E31" i="5"/>
  <c r="I31" i="5"/>
  <c r="F31" i="5"/>
  <c r="H31" i="5"/>
  <c r="R31" i="5"/>
  <c r="H59" i="5"/>
  <c r="J59" i="5"/>
  <c r="E59" i="5"/>
  <c r="X59" i="5" s="1"/>
  <c r="I59" i="5"/>
  <c r="R59" i="5"/>
  <c r="F59" i="5"/>
  <c r="R45" i="5"/>
  <c r="H45" i="5"/>
  <c r="F45" i="5"/>
  <c r="I45" i="5"/>
  <c r="E45" i="5"/>
  <c r="J45" i="5"/>
  <c r="H54" i="5"/>
  <c r="I54" i="5"/>
  <c r="F54" i="5"/>
  <c r="J54" i="5"/>
  <c r="R54" i="5"/>
  <c r="E54" i="5"/>
  <c r="X54" i="5" s="1"/>
  <c r="R76" i="5"/>
  <c r="I76" i="5"/>
  <c r="H76" i="5"/>
  <c r="E76" i="5"/>
  <c r="F76" i="5"/>
  <c r="J76" i="5"/>
  <c r="R69" i="5"/>
  <c r="I69" i="5"/>
  <c r="E69" i="5"/>
  <c r="J69" i="5"/>
  <c r="F69" i="5"/>
  <c r="H69" i="5"/>
  <c r="R80" i="5"/>
  <c r="H80" i="5"/>
  <c r="E80" i="5"/>
  <c r="X80" i="5" s="1"/>
  <c r="F80" i="5"/>
  <c r="I80" i="5"/>
  <c r="J80" i="5"/>
  <c r="R57" i="5"/>
  <c r="F57" i="5"/>
  <c r="E57" i="5"/>
  <c r="X57" i="5" s="1"/>
  <c r="I57" i="5"/>
  <c r="J57" i="5"/>
  <c r="H57" i="5"/>
  <c r="I79" i="5"/>
  <c r="J79" i="5"/>
  <c r="H79" i="5"/>
  <c r="R79" i="5"/>
  <c r="F79" i="5"/>
  <c r="E79" i="5"/>
  <c r="X79" i="5" s="1"/>
  <c r="J47" i="5"/>
  <c r="H47" i="5"/>
  <c r="E47" i="5"/>
  <c r="I47" i="5"/>
  <c r="R47" i="5"/>
  <c r="F47" i="5"/>
  <c r="R53" i="5"/>
  <c r="I53" i="5"/>
  <c r="J53" i="5"/>
  <c r="E53" i="5"/>
  <c r="X53" i="5" s="1"/>
  <c r="H53" i="5"/>
  <c r="F53" i="5"/>
  <c r="R62" i="5"/>
  <c r="F62" i="5"/>
  <c r="H62" i="5"/>
  <c r="I62" i="5"/>
  <c r="E62" i="5"/>
  <c r="X62" i="5" s="1"/>
  <c r="J62" i="5"/>
  <c r="R84" i="5"/>
  <c r="F84" i="5"/>
  <c r="J84" i="5"/>
  <c r="I84" i="5"/>
  <c r="E84" i="5"/>
  <c r="H84" i="5"/>
  <c r="E73" i="5"/>
  <c r="X73" i="5" s="1"/>
  <c r="I73" i="5"/>
  <c r="J73" i="5"/>
  <c r="F73" i="5"/>
  <c r="H73" i="5"/>
  <c r="R73" i="5"/>
  <c r="E58" i="5"/>
  <c r="H58" i="5"/>
  <c r="R58" i="5"/>
  <c r="F58" i="5"/>
  <c r="J58" i="5"/>
  <c r="I58" i="5"/>
  <c r="F77" i="5"/>
  <c r="R77" i="5"/>
  <c r="J77" i="5"/>
  <c r="I77" i="5"/>
  <c r="H77" i="5"/>
  <c r="E77" i="5"/>
  <c r="X77" i="5" s="1"/>
  <c r="I51" i="5"/>
  <c r="F51" i="5"/>
  <c r="H51" i="5"/>
  <c r="R51" i="5"/>
  <c r="J51" i="5"/>
  <c r="E51" i="5"/>
  <c r="X51" i="5" s="1"/>
  <c r="R82" i="5"/>
  <c r="E82" i="5"/>
  <c r="J82" i="5"/>
  <c r="H82" i="5"/>
  <c r="I82" i="5"/>
  <c r="F82" i="5"/>
  <c r="R37" i="5"/>
  <c r="E37" i="5"/>
  <c r="X37" i="5" s="1"/>
  <c r="J37" i="5"/>
  <c r="H37" i="5"/>
  <c r="I37" i="5"/>
  <c r="F37" i="5"/>
  <c r="G46" i="5"/>
  <c r="R44" i="5"/>
  <c r="I44" i="5"/>
  <c r="F44" i="5"/>
  <c r="J44" i="5"/>
  <c r="H44" i="5"/>
  <c r="E44" i="5"/>
  <c r="F75" i="5"/>
  <c r="H75" i="5"/>
  <c r="R75" i="5"/>
  <c r="E75" i="5"/>
  <c r="X75" i="5" s="1"/>
  <c r="J75" i="5"/>
  <c r="I75" i="5"/>
  <c r="R34" i="5"/>
  <c r="E34" i="5"/>
  <c r="F34" i="5"/>
  <c r="J34" i="5"/>
  <c r="H34" i="5"/>
  <c r="I34" i="5"/>
  <c r="R72" i="5"/>
  <c r="J72" i="5"/>
  <c r="H72" i="5"/>
  <c r="F72" i="5"/>
  <c r="I72" i="5"/>
  <c r="E72" i="5"/>
  <c r="G36" i="5"/>
  <c r="R20" i="5"/>
  <c r="I20" i="5"/>
  <c r="J20" i="5"/>
  <c r="E20" i="5"/>
  <c r="H20" i="5"/>
  <c r="F20" i="5"/>
  <c r="R25" i="5"/>
  <c r="E25" i="5"/>
  <c r="I25" i="5"/>
  <c r="H25" i="5"/>
  <c r="J25" i="5"/>
  <c r="F25" i="5"/>
  <c r="H29" i="5"/>
  <c r="R29" i="5"/>
  <c r="I29" i="5"/>
  <c r="J29" i="5"/>
  <c r="E29" i="5"/>
  <c r="F29" i="5"/>
  <c r="E28" i="5"/>
  <c r="J28" i="5"/>
  <c r="F28" i="5"/>
  <c r="H28" i="5"/>
  <c r="R28" i="5"/>
  <c r="I28" i="5"/>
  <c r="R24" i="5"/>
  <c r="H24" i="5"/>
  <c r="J24" i="5"/>
  <c r="E24" i="5"/>
  <c r="F24" i="5"/>
  <c r="I24" i="5"/>
  <c r="I18" i="5"/>
  <c r="J18" i="5"/>
  <c r="H18" i="5"/>
  <c r="R18" i="5"/>
  <c r="E18" i="5"/>
  <c r="F18" i="5"/>
  <c r="F21" i="5"/>
  <c r="E21" i="5"/>
  <c r="R21" i="5"/>
  <c r="H21" i="5"/>
  <c r="I21" i="5"/>
  <c r="J21" i="5"/>
  <c r="E19" i="5"/>
  <c r="I19" i="5"/>
  <c r="H19" i="5"/>
  <c r="R19" i="5"/>
  <c r="F19" i="5"/>
  <c r="J19" i="5"/>
  <c r="E27" i="5"/>
  <c r="R27" i="5"/>
  <c r="J27" i="5"/>
  <c r="F27" i="5"/>
  <c r="H27" i="5"/>
  <c r="I27" i="5"/>
  <c r="H23" i="5"/>
  <c r="R23" i="5"/>
  <c r="E23" i="5"/>
  <c r="F23" i="5"/>
  <c r="I23" i="5"/>
  <c r="J23" i="5"/>
  <c r="H5" i="5"/>
  <c r="J5" i="5"/>
  <c r="R5" i="5"/>
  <c r="E5" i="5"/>
  <c r="I5" i="5"/>
  <c r="F5" i="5"/>
  <c r="I22" i="5"/>
  <c r="J22" i="5"/>
  <c r="R22" i="5"/>
  <c r="H22" i="5"/>
  <c r="F22" i="5"/>
  <c r="E22" i="5"/>
  <c r="R6" i="5"/>
  <c r="H6" i="5"/>
  <c r="F6" i="5"/>
  <c r="J6" i="5"/>
  <c r="E6" i="5"/>
  <c r="I6" i="5"/>
  <c r="I30" i="5"/>
  <c r="H30" i="5"/>
  <c r="R30" i="5"/>
  <c r="F30" i="5"/>
  <c r="J30" i="5"/>
  <c r="E30" i="5"/>
  <c r="I26" i="5"/>
  <c r="R26" i="5"/>
  <c r="E26" i="5"/>
  <c r="H26" i="5"/>
  <c r="F26" i="5"/>
  <c r="J26" i="5"/>
  <c r="C41"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71" i="5"/>
  <c r="T28" i="5"/>
  <c r="T23" i="5"/>
  <c r="T29" i="5"/>
  <c r="T70" i="5"/>
  <c r="T21" i="5"/>
  <c r="T48" i="5"/>
  <c r="T31" i="5"/>
  <c r="T38" i="5"/>
  <c r="T69" i="5"/>
  <c r="T30" i="5"/>
  <c r="T18" i="5"/>
  <c r="T27" i="5"/>
  <c r="T24" i="5"/>
  <c r="T58" i="5"/>
  <c r="T19" i="5"/>
  <c r="T20" i="5"/>
  <c r="T43" i="5"/>
  <c r="T36" i="5"/>
  <c r="T41" i="5"/>
  <c r="T55" i="5"/>
  <c r="T65" i="5"/>
  <c r="T47" i="5"/>
  <c r="T72" i="5"/>
  <c r="T76" i="5"/>
  <c r="T64" i="5"/>
  <c r="T46" i="5"/>
  <c r="T66" i="5"/>
  <c r="T82" i="5"/>
  <c r="T67" i="5"/>
  <c r="T33" i="5"/>
  <c r="T83" i="5"/>
  <c r="T34" i="5"/>
  <c r="T50" i="5"/>
  <c r="T44" i="5"/>
  <c r="T84" i="5"/>
  <c r="T26" i="5"/>
  <c r="T22" i="5"/>
  <c r="T25" i="5"/>
  <c r="T45" i="5"/>
  <c r="T32" i="5"/>
  <c r="T49" i="5"/>
  <c r="T42" i="5"/>
  <c r="T35" i="5"/>
  <c r="T11" i="5"/>
  <c r="T7" i="5"/>
  <c r="T14" i="5"/>
  <c r="T6" i="5"/>
  <c r="T5" i="5"/>
  <c r="T13" i="5"/>
  <c r="T15" i="5"/>
  <c r="T8" i="5"/>
  <c r="T12" i="5"/>
  <c r="T9" i="5"/>
  <c r="T10" i="5"/>
  <c r="T17" i="5"/>
  <c r="T16" i="5"/>
  <c r="X40" i="5" l="1"/>
  <c r="S40" i="5"/>
  <c r="X34" i="5"/>
  <c r="X44" i="5"/>
  <c r="X76" i="5"/>
  <c r="X67" i="5"/>
  <c r="X41" i="5"/>
  <c r="X46" i="5"/>
  <c r="X43" i="5"/>
  <c r="X72" i="5"/>
  <c r="X31" i="5"/>
  <c r="X66" i="5"/>
  <c r="X48" i="5"/>
  <c r="X55" i="5"/>
  <c r="X83" i="5"/>
  <c r="X38" i="5"/>
  <c r="X47" i="5"/>
  <c r="X69" i="5"/>
  <c r="X45" i="5"/>
  <c r="X82" i="5"/>
  <c r="X35" i="5"/>
  <c r="X70" i="5"/>
  <c r="X65" i="5"/>
  <c r="X50" i="5"/>
  <c r="X33" i="5"/>
  <c r="X64" i="5"/>
  <c r="X71" i="5"/>
  <c r="X49" i="5"/>
  <c r="X32" i="5"/>
  <c r="X58" i="5"/>
  <c r="X84" i="5"/>
  <c r="X42" i="5"/>
  <c r="X36" i="5"/>
  <c r="X19" i="5"/>
  <c r="X18" i="5"/>
  <c r="X28" i="5"/>
  <c r="X22" i="5"/>
  <c r="X5" i="5"/>
  <c r="X26" i="5"/>
  <c r="X25" i="5"/>
  <c r="X21" i="5"/>
  <c r="X6" i="5"/>
  <c r="X24" i="5"/>
  <c r="X20" i="5"/>
  <c r="X30" i="5"/>
  <c r="X23" i="5"/>
  <c r="X27" i="5"/>
  <c r="X29" i="5"/>
  <c r="X13" i="5"/>
  <c r="X10" i="5"/>
  <c r="D65" i="6"/>
  <c r="X9" i="5"/>
  <c r="X12" i="5"/>
  <c r="X14" i="5"/>
  <c r="X17" i="5"/>
  <c r="D66" i="6"/>
  <c r="C67" i="6"/>
  <c r="X11" i="5"/>
  <c r="X15" i="5"/>
  <c r="X8" i="5"/>
  <c r="X7" i="5"/>
  <c r="G69" i="6"/>
  <c r="H69" i="6" s="1"/>
  <c r="H70" i="6" s="1"/>
  <c r="D2" i="6" s="1"/>
  <c r="X16" i="5"/>
  <c r="D55" i="6"/>
  <c r="C55" i="6"/>
  <c r="D56" i="6"/>
  <c r="C56" i="6"/>
  <c r="S18" i="5"/>
  <c r="S50" i="5"/>
  <c r="S48" i="5"/>
  <c r="S83" i="5"/>
  <c r="S76" i="5"/>
  <c r="S27" i="5"/>
  <c r="S84" i="5"/>
  <c r="S36" i="5"/>
  <c r="S58" i="5"/>
  <c r="S42" i="5"/>
  <c r="S19" i="5"/>
  <c r="S67" i="5"/>
  <c r="S21" i="5"/>
  <c r="S22" i="5"/>
  <c r="S32" i="5"/>
  <c r="S49" i="5"/>
  <c r="S34" i="5"/>
  <c r="S66" i="5"/>
  <c r="S28" i="5"/>
  <c r="S69" i="5"/>
  <c r="S35" i="5"/>
  <c r="S43" i="5"/>
  <c r="S38" i="5"/>
  <c r="S41" i="5"/>
  <c r="S44" i="5"/>
  <c r="S72" i="5"/>
  <c r="S25" i="5"/>
  <c r="S46" i="5"/>
  <c r="S24" i="5"/>
  <c r="S70" i="5"/>
  <c r="S33" i="5"/>
  <c r="S47" i="5"/>
  <c r="S31" i="5"/>
  <c r="S29" i="5"/>
  <c r="S20" i="5"/>
  <c r="S55" i="5"/>
  <c r="S30" i="5"/>
  <c r="S64" i="5"/>
  <c r="S45" i="5"/>
  <c r="S71" i="5"/>
  <c r="S23" i="5"/>
  <c r="S65" i="5"/>
  <c r="S82" i="5"/>
  <c r="S26" i="5"/>
  <c r="S11" i="5"/>
  <c r="S9" i="5"/>
  <c r="S14" i="5"/>
  <c r="S8" i="5"/>
  <c r="S5" i="5"/>
  <c r="S17" i="5"/>
  <c r="S13" i="5"/>
  <c r="S7" i="5"/>
  <c r="S6" i="5"/>
  <c r="S15" i="5"/>
  <c r="S16" i="5"/>
  <c r="S12" i="5"/>
  <c r="S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<sst xmlns="http://schemas.openxmlformats.org/spreadsheetml/2006/main" count="21863" uniqueCount="15539">
  <si>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</si>
  <si>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</si>
  <si>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</si>
  <si>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</si>
  <si>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</si>
  <si>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</si>
  <si>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</si>
  <si>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</si>
  <si>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</si>
  <si>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</si>
  <si>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</si>
  <si>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</si>
  <si>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</si>
  <si>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</si>
  <si>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</si>
  <si>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</si>
  <si>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</si>
  <si>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</si>
  <si>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</si>
  <si>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</si>
  <si>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</si>
  <si>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</si>
  <si>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</si>
  <si>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</si>
  <si>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</si>
  <si>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</si>
  <si>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</si>
  <si>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</si>
  <si>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</si>
  <si>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</si>
  <si>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</si>
  <si>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</si>
  <si>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</si>
  <si>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</si>
  <si>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</si>
  <si>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</si>
  <si>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</si>
  <si>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</si>
  <si>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</si>
  <si>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</si>
  <si>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</si>
  <si>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</si>
  <si>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</si>
  <si>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</si>
  <si>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</si>
  <si>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</si>
  <si>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</si>
  <si>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</si>
  <si>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</si>
  <si>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</si>
  <si>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</si>
  <si>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</si>
  <si>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</si>
  <si>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</si>
  <si>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</si>
  <si>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</si>
  <si>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</si>
  <si>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</si>
  <si>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</si>
  <si>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</si>
  <si>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</si>
  <si>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</si>
  <si>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</si>
  <si>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</si>
  <si>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</si>
  <si>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</si>
  <si>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</si>
  <si>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</si>
  <si>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</si>
  <si>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</si>
  <si>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</si>
  <si>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</si>
  <si>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</si>
  <si>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</si>
  <si>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</si>
  <si>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</si>
  <si>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</si>
  <si>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</si>
  <si>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</si>
  <si>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</si>
  <si>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</si>
  <si>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</si>
  <si>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</si>
  <si>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</si>
  <si>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</si>
  <si>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</si>
  <si>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</si>
  <si>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</si>
  <si>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</si>
  <si>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</si>
  <si>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</si>
  <si>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</si>
  <si>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</si>
  <si>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</si>
  <si>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</si>
  <si>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</si>
  <si>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</si>
  <si>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</si>
  <si>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</si>
  <si>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</si>
  <si>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</si>
  <si>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</si>
  <si>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</si>
  <si>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</si>
  <si>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</si>
  <si>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</si>
  <si>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</si>
  <si>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</si>
  <si>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</si>
  <si>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</si>
  <si>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</si>
  <si>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</si>
  <si>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</si>
  <si>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</si>
  <si>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</si>
  <si>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</si>
  <si>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</si>
  <si>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</si>
  <si>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</si>
  <si>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</si>
  <si>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</si>
  <si>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</si>
  <si>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</si>
  <si>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</si>
  <si>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</si>
  <si>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</si>
  <si>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</si>
  <si>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</si>
  <si>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</si>
  <si>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</si>
  <si>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</si>
  <si>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</si>
  <si>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</si>
  <si>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</si>
  <si>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</si>
  <si>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</si>
  <si>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</si>
  <si>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</si>
  <si>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</si>
  <si>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</si>
  <si>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</si>
  <si>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</si>
  <si>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</si>
  <si>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</si>
  <si>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</si>
  <si>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</si>
  <si>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</si>
  <si>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</si>
  <si>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</si>
  <si>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</si>
  <si>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</si>
  <si>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</si>
  <si>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</si>
  <si>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</si>
  <si>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</si>
  <si>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</si>
  <si>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</si>
  <si>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</si>
  <si>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</si>
  <si>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</si>
  <si>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</si>
  <si>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</si>
  <si>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</si>
  <si>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</si>
  <si>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</si>
  <si>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</si>
  <si>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</si>
  <si>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</si>
  <si>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</si>
  <si>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</si>
  <si>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</si>
  <si>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</si>
  <si>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</si>
  <si>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</si>
  <si>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</si>
  <si>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</si>
  <si>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</si>
  <si>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</si>
  <si>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</si>
  <si>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</si>
  <si>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</si>
  <si>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</si>
  <si>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</si>
  <si>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</si>
  <si>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</si>
  <si>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</si>
  <si>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</si>
  <si>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</si>
  <si>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</si>
  <si>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</si>
  <si>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</si>
  <si>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</si>
  <si>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</si>
  <si>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</si>
  <si>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</si>
  <si>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</si>
  <si>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</si>
  <si>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</si>
  <si>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</si>
  <si>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</si>
  <si>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</si>
  <si>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</si>
  <si>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</si>
  <si>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</si>
  <si>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</si>
  <si>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</si>
  <si>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</si>
  <si>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</si>
  <si>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</si>
  <si>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</si>
  <si>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</si>
  <si>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</si>
  <si>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</si>
  <si>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</si>
  <si>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</si>
  <si>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</si>
  <si>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</si>
  <si>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</si>
  <si>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</si>
  <si>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</si>
  <si>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</si>
  <si>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</si>
  <si>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</si>
  <si>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</si>
  <si>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</si>
  <si>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</si>
  <si>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</si>
  <si>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</si>
  <si>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</si>
  <si>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</si>
  <si>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</si>
  <si>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</si>
  <si>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</si>
  <si>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</si>
  <si>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</si>
  <si>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</si>
  <si>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</si>
  <si>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</si>
  <si>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</si>
  <si>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</si>
  <si>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</si>
  <si>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</si>
  <si>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</si>
  <si>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</si>
  <si>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</si>
  <si>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</si>
  <si>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</si>
  <si>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</si>
  <si>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</si>
  <si>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</si>
  <si>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</si>
  <si>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</si>
  <si>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</si>
  <si>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</si>
  <si>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</si>
  <si>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</si>
  <si>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</si>
  <si>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</si>
  <si>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</si>
  <si>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</si>
  <si>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</si>
  <si>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</si>
  <si>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</si>
  <si>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</si>
  <si>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</si>
  <si>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</si>
  <si>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</si>
  <si>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</si>
  <si>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</si>
  <si>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</si>
  <si>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</si>
  <si>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</si>
  <si>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</si>
  <si>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</si>
  <si>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</si>
  <si>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</si>
  <si>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</si>
  <si>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</si>
  <si>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</si>
  <si>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</si>
  <si>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</si>
  <si>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</si>
  <si>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</si>
  <si>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</si>
  <si>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</si>
  <si>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</si>
  <si>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</si>
  <si>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</si>
  <si>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</si>
  <si>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</si>
  <si>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</si>
  <si>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</si>
  <si>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</si>
  <si>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</si>
  <si>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</si>
  <si>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</si>
  <si>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</si>
  <si>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</si>
  <si>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</si>
  <si>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</si>
  <si>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</si>
  <si>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</si>
  <si>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</si>
  <si>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</si>
  <si>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</si>
  <si>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</si>
  <si>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</si>
  <si>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</si>
  <si>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</si>
  <si>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</si>
  <si>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</si>
  <si>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</si>
  <si>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</si>
  <si>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</si>
  <si>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</si>
  <si>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</si>
  <si>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</si>
  <si>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</si>
  <si>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</si>
  <si>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</si>
  <si>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</si>
  <si>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</si>
  <si>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</si>
  <si>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</si>
  <si>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</si>
  <si>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</si>
  <si>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</si>
  <si>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</si>
  <si>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</si>
  <si>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</si>
  <si>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</si>
  <si>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</si>
  <si>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</si>
  <si>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</si>
  <si>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</si>
  <si>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</si>
  <si>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</si>
  <si>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</si>
  <si>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</si>
  <si>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</si>
  <si>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</si>
  <si>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</si>
  <si>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</si>
  <si>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</si>
  <si>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</si>
  <si>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</si>
  <si>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</si>
  <si>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</si>
  <si>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</si>
  <si>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</si>
  <si>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</si>
  <si>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</si>
  <si>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</si>
  <si>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</si>
  <si>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</si>
  <si>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</si>
  <si>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</si>
  <si>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</si>
  <si>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</si>
  <si>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</si>
  <si>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</si>
  <si>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</si>
  <si>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</si>
  <si>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</si>
  <si>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</si>
  <si>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</si>
  <si>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</si>
  <si>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</si>
  <si>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</si>
  <si>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</si>
  <si>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</si>
  <si>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</si>
  <si>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</si>
  <si>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</si>
  <si>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</si>
  <si>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</si>
  <si>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</si>
  <si>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</si>
  <si>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</si>
  <si>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</si>
  <si>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</si>
  <si>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</si>
  <si>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</si>
  <si>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</si>
  <si>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</si>
  <si>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</si>
  <si>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</si>
  <si>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</si>
  <si>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</si>
  <si>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</si>
  <si>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</si>
  <si>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</si>
  <si>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</si>
  <si>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</si>
  <si>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</si>
  <si>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</si>
  <si>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</si>
  <si>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</si>
  <si>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</si>
  <si>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</si>
  <si>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</si>
  <si>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</si>
  <si>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</si>
  <si>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</si>
  <si>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</si>
  <si>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</si>
  <si>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</si>
  <si>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</si>
  <si>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</si>
  <si>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</si>
  <si>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</si>
  <si>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</si>
  <si>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</si>
  <si>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</si>
  <si>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</si>
  <si>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</si>
  <si>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</si>
  <si>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</si>
  <si>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</si>
  <si>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</si>
  <si>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</si>
  <si>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</si>
  <si>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</si>
  <si>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</si>
  <si>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</si>
  <si>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</si>
  <si>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</si>
  <si>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</si>
  <si>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</si>
  <si>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</si>
  <si>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</si>
  <si>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</si>
  <si>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</si>
  <si>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</si>
  <si>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</si>
  <si>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</si>
  <si>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</si>
  <si>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</si>
  <si>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</si>
  <si>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</si>
  <si>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</si>
  <si>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</si>
  <si>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</si>
  <si>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</si>
  <si>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</si>
  <si>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</si>
  <si>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</si>
  <si>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</si>
  <si>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</si>
  <si>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</si>
  <si>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</si>
  <si>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</si>
  <si>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</si>
  <si>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</si>
  <si>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</si>
  <si>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</si>
  <si>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</si>
  <si>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</si>
  <si>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</si>
  <si>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</si>
  <si>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</si>
  <si>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</si>
  <si>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</si>
  <si>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</si>
  <si>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</si>
  <si>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</si>
  <si>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</si>
  <si>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</si>
  <si>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</si>
  <si>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</si>
  <si>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</si>
  <si>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</si>
  <si>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</si>
  <si>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</si>
  <si>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</si>
  <si>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</si>
  <si>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</si>
  <si>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</si>
  <si>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</si>
  <si>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</si>
  <si>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</si>
  <si>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</si>
  <si>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</si>
  <si>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</si>
  <si>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</si>
  <si>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</si>
  <si>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</si>
  <si>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</si>
  <si>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</si>
  <si>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</si>
  <si>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</si>
  <si>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</si>
  <si>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</si>
  <si>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</si>
  <si>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</si>
  <si>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</si>
  <si>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</si>
  <si>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</si>
  <si>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</si>
  <si>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</si>
  <si>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</si>
  <si>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</si>
  <si>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</si>
  <si>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</si>
  <si>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</si>
  <si>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</si>
  <si>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</si>
  <si>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</si>
  <si>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</si>
  <si>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</si>
  <si>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</si>
  <si>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</si>
  <si>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</si>
  <si>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</si>
  <si>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</si>
  <si>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</si>
  <si>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</si>
  <si>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</si>
  <si>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</si>
  <si>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</si>
  <si>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</si>
  <si>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</si>
  <si>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</si>
  <si>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</si>
  <si>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</si>
  <si>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</si>
  <si>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</si>
  <si>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</si>
  <si>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</si>
  <si>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</si>
  <si>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</si>
  <si>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</si>
  <si>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</si>
  <si>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</si>
  <si>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</si>
  <si>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</si>
  <si>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</si>
  <si>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</si>
  <si>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</si>
  <si>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</si>
  <si>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</si>
  <si>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</si>
  <si>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</si>
  <si>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</si>
  <si>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</si>
  <si>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</si>
  <si>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</si>
  <si>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</si>
  <si>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</si>
  <si>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</si>
  <si>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</si>
  <si>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</si>
  <si>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</si>
  <si>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</si>
  <si>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</si>
  <si>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</si>
  <si>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</si>
  <si>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</si>
  <si>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</si>
  <si>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</si>
  <si>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</si>
  <si>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</si>
  <si>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</si>
  <si>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</si>
  <si>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</si>
  <si>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</si>
  <si>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</si>
  <si>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</si>
  <si>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</si>
  <si>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</si>
  <si>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</si>
  <si>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</si>
  <si>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</si>
  <si>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</si>
  <si>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</si>
  <si>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</si>
  <si>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</si>
  <si>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</si>
  <si>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</si>
  <si>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</si>
  <si>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</si>
  <si>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</si>
  <si>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</si>
  <si>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</si>
  <si>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</si>
  <si>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</si>
  <si>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</si>
  <si>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</si>
  <si>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</si>
  <si>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</si>
  <si>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</si>
  <si>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</si>
  <si>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</si>
  <si>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</si>
  <si>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</si>
  <si>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</si>
  <si>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</si>
  <si>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</si>
  <si>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</si>
  <si>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</si>
  <si>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</si>
  <si>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</si>
  <si>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</si>
  <si>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</si>
  <si>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</si>
  <si>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</si>
  <si>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</si>
  <si>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</si>
  <si>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</si>
  <si>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</si>
  <si>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</si>
  <si>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</si>
  <si>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</si>
  <si>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</si>
  <si>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</si>
  <si>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</si>
  <si>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</si>
  <si>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</si>
  <si>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</si>
  <si>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</si>
  <si>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</si>
  <si>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</si>
  <si>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</si>
  <si>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</si>
  <si>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</si>
  <si>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</si>
  <si>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</si>
  <si>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</si>
  <si>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</si>
  <si>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</si>
  <si>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</si>
  <si>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</si>
  <si>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</si>
  <si>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</si>
  <si>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</si>
  <si>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</si>
  <si>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</si>
  <si>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</si>
  <si>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</si>
  <si>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</si>
  <si>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</si>
  <si>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</si>
  <si>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</si>
  <si>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</si>
  <si>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</si>
  <si>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</si>
  <si>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</si>
  <si>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</si>
  <si>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</si>
  <si>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</si>
  <si>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</si>
  <si>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</si>
  <si>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</si>
  <si>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</si>
  <si>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</si>
  <si>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</si>
  <si>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</si>
  <si>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</si>
  <si>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</si>
  <si>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</si>
  <si>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</si>
  <si>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</si>
  <si>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</si>
  <si>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</si>
  <si>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</si>
  <si>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</si>
  <si>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</si>
  <si>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</si>
  <si>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</si>
  <si>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</si>
  <si>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</si>
  <si>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</si>
  <si>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</si>
  <si>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</si>
  <si>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</si>
  <si>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</si>
  <si>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</si>
  <si>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</si>
  <si>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</si>
  <si>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</si>
  <si>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</si>
  <si>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</si>
  <si>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</si>
  <si>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</si>
  <si>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</si>
  <si>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</si>
  <si>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</si>
  <si>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</si>
  <si>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</si>
  <si>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</si>
  <si>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</si>
  <si>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</si>
  <si>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</si>
  <si>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</si>
  <si>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</si>
  <si>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</si>
  <si>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</si>
  <si>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</si>
  <si>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</si>
  <si>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</si>
  <si>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</si>
  <si>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</si>
  <si>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</si>
  <si>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</si>
  <si>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</si>
  <si>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</si>
  <si>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</si>
  <si>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</si>
  <si>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</si>
  <si>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</si>
  <si>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</si>
  <si>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</si>
  <si>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</si>
  <si>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</si>
  <si>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</si>
  <si>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</si>
  <si>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</si>
  <si>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</si>
  <si>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</si>
  <si>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</si>
  <si>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</si>
  <si>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</si>
  <si>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</si>
  <si>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</si>
  <si>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</si>
  <si>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</si>
  <si>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</si>
  <si>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</si>
  <si>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</si>
  <si>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</si>
  <si>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</si>
  <si>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</si>
  <si>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</si>
  <si>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</si>
  <si>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</si>
  <si>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</si>
  <si>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</si>
  <si>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</si>
  <si>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</si>
  <si>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</si>
  <si>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</si>
  <si>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</si>
  <si>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</si>
  <si>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</si>
  <si>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</si>
  <si>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</si>
  <si>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</si>
  <si>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</si>
  <si>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</si>
  <si>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</si>
  <si>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</si>
  <si>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</si>
  <si>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</si>
  <si>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</si>
  <si>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</si>
  <si>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</si>
  <si>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</si>
  <si>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</si>
  <si>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</si>
  <si>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</si>
  <si>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</si>
  <si>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</si>
  <si>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</si>
  <si>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</si>
  <si>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</si>
  <si>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</si>
  <si>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</si>
  <si>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</si>
  <si>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</si>
  <si>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</si>
  <si>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</si>
  <si>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</si>
  <si>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</si>
  <si>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</si>
  <si>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</si>
  <si>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</si>
  <si>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</si>
  <si>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</si>
  <si>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</si>
  <si>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</si>
  <si>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</si>
  <si>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</si>
  <si>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</si>
  <si>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</si>
  <si>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</si>
  <si>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</si>
  <si>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</si>
  <si>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</si>
  <si>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</si>
  <si>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</si>
  <si>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</si>
  <si>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</si>
  <si>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</si>
  <si>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</si>
  <si>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</si>
  <si>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</si>
  <si>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</si>
  <si>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</si>
  <si>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</si>
  <si>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</si>
  <si>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</si>
  <si>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</si>
  <si>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</si>
  <si>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</si>
  <si>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</si>
  <si>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</si>
  <si>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</si>
  <si>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</si>
  <si>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</si>
  <si>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</si>
  <si>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</si>
  <si>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</si>
  <si>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</si>
  <si>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</si>
  <si>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</si>
  <si>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</si>
  <si>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</si>
  <si>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</si>
  <si>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</si>
  <si>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</si>
  <si>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</si>
  <si>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</si>
  <si>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</si>
  <si>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</si>
  <si>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</si>
  <si>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</si>
  <si>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</si>
  <si>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</si>
  <si>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</si>
  <si>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</si>
  <si>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</si>
  <si>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</si>
  <si>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</si>
  <si>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</si>
  <si>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</si>
  <si>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</si>
  <si>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</si>
  <si>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</si>
  <si>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</si>
  <si>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</si>
  <si>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</si>
  <si>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</si>
  <si>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</si>
  <si>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</si>
  <si>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</si>
  <si>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</si>
  <si>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</si>
  <si>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</si>
  <si>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</si>
  <si>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</si>
  <si>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</si>
  <si>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</si>
  <si>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</si>
  <si>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</si>
  <si>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</si>
  <si>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</si>
  <si>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</si>
  <si>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</si>
  <si>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</si>
  <si>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</si>
  <si>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</si>
  <si>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</si>
  <si>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</si>
  <si>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</si>
  <si>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</si>
  <si>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</si>
  <si>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</si>
  <si>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</si>
  <si>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</si>
  <si>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</si>
  <si>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</si>
  <si>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</si>
  <si>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</si>
  <si>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</si>
  <si>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</si>
  <si>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</si>
  <si>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</si>
  <si>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</si>
  <si>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</si>
  <si>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</si>
  <si>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</si>
  <si>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</si>
  <si>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</si>
  <si>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</si>
  <si>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</si>
  <si>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</si>
  <si>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</si>
  <si>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</si>
  <si>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</si>
  <si>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</si>
  <si>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</si>
  <si>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</si>
  <si>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</si>
  <si>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</si>
  <si>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</si>
  <si>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</si>
  <si>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</si>
  <si>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</si>
  <si>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</si>
  <si>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</si>
  <si>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</si>
  <si>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</si>
  <si>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</si>
  <si>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</si>
  <si>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</si>
  <si>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</si>
  <si>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</si>
  <si>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</si>
  <si>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</si>
  <si>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</si>
  <si>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</si>
  <si>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</si>
  <si>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</si>
  <si>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</si>
  <si>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</si>
  <si>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</si>
  <si>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</si>
  <si>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</si>
  <si>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</si>
  <si>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</si>
  <si>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</si>
  <si>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</si>
  <si>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</si>
  <si>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</si>
  <si>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</si>
  <si>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</si>
  <si>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</si>
  <si>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</si>
  <si>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</si>
  <si>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</si>
  <si>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</si>
  <si>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</si>
  <si>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</si>
  <si>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</si>
  <si>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</si>
  <si>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</si>
  <si>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</si>
  <si>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</si>
  <si>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</si>
  <si>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</si>
  <si>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</si>
  <si>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</si>
  <si>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</si>
  <si>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</si>
  <si>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</si>
  <si>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</si>
  <si>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</si>
  <si>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</si>
  <si>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</si>
  <si>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</si>
  <si>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</si>
  <si>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</si>
  <si>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</si>
  <si>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</si>
  <si>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</si>
  <si>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</si>
  <si>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</si>
  <si>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</si>
  <si>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</si>
  <si>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</si>
  <si>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</si>
  <si>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</si>
  <si>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</si>
  <si>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</si>
  <si>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</si>
  <si>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</si>
  <si>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</si>
  <si>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</si>
  <si>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</si>
  <si>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</si>
  <si>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</si>
  <si>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</si>
  <si>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</si>
  <si>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</si>
  <si>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</si>
  <si>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</si>
  <si>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</si>
  <si>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</si>
  <si>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</si>
  <si>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</si>
  <si>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</si>
  <si>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</si>
  <si>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</si>
  <si>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</si>
  <si>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</si>
  <si>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</si>
  <si>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</si>
  <si>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</si>
  <si>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</si>
  <si>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</si>
  <si>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</si>
  <si>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</si>
  <si>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</si>
  <si>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</si>
  <si>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</si>
  <si>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</si>
  <si>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</si>
  <si>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</si>
  <si>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</si>
  <si>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</si>
  <si>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</si>
  <si>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</si>
  <si>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</si>
  <si>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</si>
  <si>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</si>
  <si>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</si>
  <si>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</si>
  <si>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</si>
  <si>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</si>
  <si>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</si>
  <si>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</si>
  <si>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</si>
  <si>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</si>
  <si>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</si>
  <si>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</si>
  <si>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</si>
  <si>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</si>
  <si>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</si>
  <si>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</si>
  <si>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</si>
  <si>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</si>
  <si>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</si>
  <si>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</si>
  <si>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</si>
  <si>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</si>
  <si>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</si>
  <si>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</si>
  <si>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</si>
  <si>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</si>
  <si>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</si>
  <si>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</si>
  <si>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</si>
  <si>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</si>
  <si>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</si>
  <si>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</si>
  <si>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</si>
  <si>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</si>
  <si>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</si>
  <si>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</si>
  <si>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</si>
  <si>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</si>
  <si>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</si>
  <si>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</si>
  <si>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</si>
  <si>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</si>
  <si>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</si>
  <si>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</si>
  <si>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</si>
  <si>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</si>
  <si>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</si>
  <si>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</si>
  <si>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</si>
  <si>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</si>
  <si>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</si>
  <si>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</si>
  <si>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</si>
  <si>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</si>
  <si>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</si>
  <si>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</si>
  <si>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</si>
  <si>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</si>
  <si>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</si>
  <si>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</si>
  <si>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</si>
  <si>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</si>
  <si>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</si>
  <si>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</si>
  <si>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</si>
  <si>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</si>
  <si>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</si>
  <si>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</si>
  <si>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</si>
  <si>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</si>
  <si>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</si>
  <si>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</si>
  <si>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</si>
  <si>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</si>
  <si>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</si>
  <si>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</si>
  <si>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</si>
  <si>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</si>
  <si>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</si>
  <si>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</si>
  <si>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</si>
  <si>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</si>
  <si>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</si>
  <si>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</si>
  <si>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</si>
  <si>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</si>
  <si>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</si>
  <si>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</si>
  <si>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</si>
  <si>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</si>
  <si>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</si>
  <si>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</si>
  <si>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</si>
  <si>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</si>
  <si>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</si>
  <si>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</si>
  <si>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</si>
  <si>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</si>
  <si>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</si>
  <si>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</si>
  <si>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</si>
  <si>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</si>
  <si>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</si>
  <si>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</si>
  <si>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</si>
  <si>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</si>
  <si>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</si>
  <si>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</si>
  <si>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</si>
  <si>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</si>
  <si>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</si>
  <si>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</si>
  <si>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</si>
  <si>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</si>
  <si>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</si>
  <si>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</si>
  <si>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</si>
  <si>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</si>
  <si>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</si>
  <si>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</si>
  <si>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</si>
  <si>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</si>
  <si>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</si>
  <si>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</si>
  <si>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</si>
  <si>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</si>
  <si>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</si>
  <si>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</si>
  <si>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</si>
  <si>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</si>
  <si>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</si>
  <si>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</si>
  <si>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</si>
  <si>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</si>
  <si>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</si>
  <si>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</si>
  <si>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</si>
  <si>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</si>
  <si>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</si>
  <si>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</si>
  <si>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</si>
  <si>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</si>
  <si>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</si>
  <si>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</si>
  <si>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</si>
  <si>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</si>
  <si>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</si>
  <si>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</si>
  <si>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</si>
  <si>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</si>
  <si>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</si>
  <si>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</si>
  <si>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</si>
  <si>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</si>
  <si>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</si>
  <si>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</si>
  <si>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</si>
  <si>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</si>
  <si>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</si>
  <si>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</si>
  <si>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</si>
  <si>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</si>
  <si>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</si>
  <si>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</si>
  <si>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</si>
  <si>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</si>
  <si>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</si>
  <si>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</si>
  <si>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</si>
  <si>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</si>
  <si>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</si>
  <si>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</si>
  <si>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</si>
  <si>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</si>
  <si>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</si>
  <si>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</si>
  <si>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</si>
  <si>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</si>
  <si>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</si>
  <si>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</si>
  <si>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</si>
  <si>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</si>
  <si>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</si>
  <si>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</si>
  <si>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</si>
  <si>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</si>
  <si>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</si>
  <si>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</si>
  <si>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</si>
  <si>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</si>
  <si>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</si>
  <si>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</si>
  <si>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</si>
  <si>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</si>
  <si>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</si>
  <si>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</si>
  <si>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</si>
  <si>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</si>
  <si>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</si>
  <si>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</si>
  <si>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</si>
  <si>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</si>
  <si>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</si>
  <si>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</si>
  <si>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</si>
  <si>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</si>
  <si>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</si>
  <si>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</si>
  <si>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</si>
  <si>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</si>
  <si>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</si>
  <si>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</si>
  <si>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</si>
  <si>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</si>
  <si>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</si>
  <si>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</si>
  <si>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</si>
  <si>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</si>
  <si>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</si>
  <si>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</si>
  <si>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</si>
  <si>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</si>
  <si>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</si>
  <si>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</si>
  <si>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</si>
  <si>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</si>
  <si>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</si>
  <si>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</si>
  <si>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</si>
  <si>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</si>
  <si>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</si>
  <si>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</si>
  <si>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</si>
  <si>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</si>
  <si>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</si>
  <si>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</si>
  <si>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</si>
  <si>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</si>
  <si>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</si>
  <si>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</si>
  <si>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</si>
  <si>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</si>
  <si>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</si>
  <si>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</si>
  <si>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</si>
  <si>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</si>
  <si>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</si>
  <si>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</si>
  <si>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</si>
  <si>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</si>
  <si>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</si>
  <si>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</si>
  <si>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</si>
  <si>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</si>
  <si>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</si>
  <si>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</si>
  <si>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</si>
  <si>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</si>
  <si>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</si>
  <si>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</si>
  <si>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</si>
  <si>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</si>
  <si>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</si>
  <si>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</si>
  <si>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</si>
  <si>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</si>
  <si>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</si>
  <si>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</si>
  <si>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</si>
  <si>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</si>
  <si>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</si>
  <si>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</si>
  <si>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</si>
  <si>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</si>
  <si>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</si>
  <si>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</si>
  <si>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</si>
  <si>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</si>
  <si>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</si>
  <si>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</si>
  <si>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</si>
  <si>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</si>
  <si>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</si>
  <si>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</si>
  <si>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</si>
  <si>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</si>
  <si>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</si>
  <si>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</si>
  <si>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</si>
  <si>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</si>
  <si>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</si>
  <si>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</si>
  <si>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</si>
  <si>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</si>
  <si>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</si>
  <si>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</si>
  <si>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</si>
  <si>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</si>
  <si>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</si>
  <si>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</si>
  <si>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</si>
  <si>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</si>
  <si>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</si>
  <si>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</si>
  <si>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</si>
  <si>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</si>
  <si>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</si>
  <si>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</si>
  <si>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</si>
  <si>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</si>
  <si>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</si>
  <si>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</si>
  <si>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</si>
  <si>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</si>
  <si>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</si>
  <si>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</si>
  <si>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</si>
  <si>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</si>
  <si>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</si>
  <si>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</si>
  <si>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</si>
  <si>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</si>
  <si>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</si>
  <si>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</si>
  <si>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</si>
  <si>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</si>
  <si>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</si>
  <si>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</si>
  <si>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</si>
  <si>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</si>
  <si>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</si>
  <si>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</si>
  <si>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</si>
  <si>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</si>
  <si>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</si>
  <si>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</si>
  <si>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</si>
  <si>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</si>
  <si>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</si>
  <si>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</si>
  <si>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</si>
  <si>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</si>
  <si>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</si>
  <si>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</si>
  <si>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</si>
  <si>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</si>
  <si>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</si>
  <si>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</si>
  <si>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</si>
  <si>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</si>
  <si>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</si>
  <si>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</si>
  <si>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</si>
  <si>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</si>
  <si>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</si>
  <si>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</si>
  <si>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</si>
  <si>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</si>
  <si>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</si>
  <si>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</si>
  <si>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</si>
  <si>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</si>
  <si>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</si>
  <si>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</si>
  <si>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</si>
  <si>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</si>
  <si>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</si>
  <si>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</si>
  <si>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</si>
  <si>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</si>
  <si>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</si>
  <si>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</si>
  <si>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</si>
  <si>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</si>
  <si>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</si>
  <si>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</si>
  <si>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</si>
  <si>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</si>
  <si>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</si>
  <si>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</si>
  <si>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</si>
  <si>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</si>
  <si>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</si>
  <si>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</si>
  <si>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</si>
  <si>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</si>
  <si>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</si>
  <si>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</si>
  <si>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</si>
  <si>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</si>
  <si>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</si>
  <si>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</si>
  <si>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</si>
  <si>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</si>
  <si>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</si>
  <si>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</si>
  <si>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</si>
  <si>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</si>
  <si>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</si>
  <si>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</si>
  <si>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</si>
  <si>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</si>
  <si>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</si>
  <si>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</si>
  <si>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</si>
  <si>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</si>
  <si>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</si>
  <si>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</si>
  <si>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</si>
  <si>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</si>
  <si>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</si>
  <si>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</si>
  <si>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</si>
  <si>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</si>
  <si>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</si>
  <si>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</si>
  <si>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</si>
  <si>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</si>
  <si>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</si>
  <si>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</si>
  <si>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</si>
  <si>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</si>
  <si>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</si>
  <si>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</si>
  <si>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</si>
  <si>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</si>
  <si>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</si>
  <si>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</si>
  <si>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</si>
  <si>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</si>
  <si>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</si>
  <si>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</si>
  <si>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</si>
  <si>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</si>
  <si>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</si>
  <si>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</si>
  <si>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</si>
  <si>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</si>
  <si>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</si>
  <si>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</si>
  <si>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</si>
  <si>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</si>
  <si>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</si>
  <si>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</si>
  <si>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</si>
  <si>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</si>
  <si>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</si>
  <si>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</si>
  <si>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</si>
  <si>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</si>
  <si>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</si>
  <si>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</si>
  <si>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</si>
  <si>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</si>
  <si>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</si>
  <si>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</si>
  <si>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</si>
  <si>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</si>
  <si>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</si>
  <si>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</si>
  <si>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</si>
  <si>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</si>
  <si>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</si>
  <si>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</si>
  <si>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</si>
  <si>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</si>
  <si>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</si>
  <si>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</si>
  <si>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</si>
  <si>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</si>
  <si>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</si>
  <si>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</si>
  <si>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</si>
  <si>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</si>
  <si>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</si>
  <si>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</si>
  <si>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</si>
  <si>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</si>
  <si>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</si>
  <si>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</si>
  <si>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</si>
  <si>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</si>
  <si>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</si>
  <si>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</si>
  <si>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</si>
  <si>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</si>
  <si>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</si>
  <si>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</si>
  <si>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</si>
  <si>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</si>
  <si>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</si>
  <si>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</si>
  <si>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</si>
  <si>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</si>
  <si>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</si>
  <si>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</si>
  <si>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</si>
  <si>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</si>
  <si>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</si>
  <si>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</si>
  <si>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</si>
  <si>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</si>
  <si>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</si>
  <si>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</si>
  <si>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</si>
  <si>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</si>
  <si>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</si>
  <si>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</si>
  <si>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</si>
  <si>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</si>
  <si>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</si>
  <si>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</si>
  <si>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</si>
  <si>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</si>
  <si>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</si>
  <si>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</si>
  <si>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</si>
  <si>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</si>
  <si>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</si>
  <si>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</si>
  <si>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</si>
  <si>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</si>
  <si>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</si>
  <si>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</si>
  <si>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</si>
  <si>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</si>
  <si>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</si>
  <si>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</si>
  <si>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</si>
  <si>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</si>
  <si>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</si>
  <si>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</si>
  <si>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</si>
  <si>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</si>
  <si>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</si>
  <si>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</si>
  <si>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</si>
  <si>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</si>
  <si>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</si>
  <si>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</si>
  <si>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</si>
  <si>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</si>
  <si>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</si>
  <si>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</si>
  <si>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</si>
  <si>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</si>
  <si>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</si>
  <si>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</si>
  <si>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</si>
  <si>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</si>
  <si>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</si>
  <si>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</si>
  <si>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</si>
  <si>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</si>
  <si>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</si>
  <si>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</si>
  <si>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</si>
  <si>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</si>
  <si>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</si>
  <si>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</si>
  <si>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</si>
  <si>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</si>
  <si>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</si>
  <si>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</si>
  <si>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</si>
  <si>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</si>
  <si>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</si>
  <si>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</si>
  <si>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</si>
  <si>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</si>
  <si>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</si>
  <si>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</si>
  <si>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</si>
  <si>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</si>
  <si>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</si>
  <si>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</si>
  <si>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</si>
  <si>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</si>
  <si>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</si>
  <si>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</si>
  <si>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</si>
  <si>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</si>
  <si>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</si>
  <si>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</si>
  <si>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</si>
  <si>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</si>
  <si>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</si>
  <si>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</si>
  <si>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</si>
  <si>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</si>
  <si>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</si>
  <si>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</si>
  <si>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</si>
  <si>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</si>
  <si>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</si>
  <si>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</si>
  <si>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</si>
  <si>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</si>
  <si>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</si>
  <si>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</si>
  <si>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</si>
  <si>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</si>
  <si>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</si>
  <si>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</si>
  <si>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</si>
  <si>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</si>
  <si>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</si>
  <si>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</si>
  <si>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</si>
  <si>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</si>
  <si>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</si>
  <si>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</si>
  <si>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</si>
  <si>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</si>
  <si>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</si>
  <si>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</si>
  <si>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</si>
  <si>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</si>
  <si>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</si>
  <si>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</si>
  <si>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</si>
  <si>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</si>
  <si>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</si>
  <si>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</si>
  <si>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</si>
  <si>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</si>
  <si>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</si>
  <si>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</si>
  <si>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</si>
  <si>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</si>
  <si>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</si>
  <si>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</si>
  <si>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</si>
  <si>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</si>
  <si>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</si>
  <si>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</si>
  <si>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</si>
  <si>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</si>
  <si>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</si>
  <si>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</si>
  <si>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</si>
  <si>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</si>
  <si>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</si>
  <si>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</si>
  <si>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</si>
  <si>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</si>
  <si>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</si>
  <si>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</si>
  <si>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</si>
  <si>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</si>
  <si>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</si>
  <si>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</si>
  <si>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</si>
  <si>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</si>
  <si>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</si>
  <si>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</si>
  <si>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</si>
  <si>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</si>
  <si>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</si>
  <si>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</si>
  <si>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</si>
  <si>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</si>
  <si>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</si>
  <si>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</si>
  <si>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</si>
  <si>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</si>
  <si>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</si>
  <si>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</si>
  <si>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</si>
  <si>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</si>
  <si>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</si>
  <si>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</si>
  <si>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</si>
  <si>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</si>
  <si>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</si>
  <si>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</si>
  <si>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</si>
  <si>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</si>
  <si>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</si>
  <si>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</si>
  <si>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</si>
  <si>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</si>
  <si>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</si>
  <si>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</si>
  <si>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</si>
  <si>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</si>
  <si>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</si>
  <si>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</si>
  <si>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</si>
  <si>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</si>
  <si>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</si>
  <si>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</si>
  <si>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</si>
  <si>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</si>
  <si>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</si>
  <si>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</si>
  <si>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</si>
  <si>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</si>
  <si>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</si>
  <si>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</si>
  <si>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</si>
  <si>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</si>
  <si>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</si>
  <si>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</si>
  <si>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</si>
  <si>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</si>
  <si>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</si>
  <si>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</si>
  <si>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</si>
  <si>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</si>
  <si>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</si>
  <si>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</si>
  <si>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</si>
  <si>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</si>
  <si>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</si>
  <si>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</si>
  <si>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</si>
  <si>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</si>
  <si>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</si>
  <si>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</si>
  <si>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</si>
  <si>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</si>
  <si>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</si>
  <si>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</si>
  <si>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</si>
  <si>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</si>
  <si>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</si>
  <si>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</si>
  <si>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</si>
  <si>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</si>
  <si>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</si>
  <si>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</si>
  <si>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</si>
  <si>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</si>
  <si>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</si>
  <si>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</si>
  <si>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</si>
  <si>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</si>
  <si>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</si>
  <si>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</si>
  <si>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</si>
  <si>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</si>
  <si>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</si>
  <si>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</si>
  <si>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</si>
  <si>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</si>
  <si>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</si>
  <si>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</si>
  <si>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</si>
  <si>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</si>
  <si>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</si>
  <si>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</si>
  <si>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</si>
  <si>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</si>
  <si>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</si>
  <si>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</si>
  <si>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</si>
  <si>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</si>
  <si>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</si>
  <si>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</si>
  <si>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</si>
  <si>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</si>
  <si>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</si>
  <si>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</si>
  <si>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</si>
  <si>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</si>
  <si>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</si>
  <si>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</si>
  <si>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</si>
  <si>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</si>
  <si>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</si>
  <si>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</si>
  <si>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</si>
  <si>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</si>
  <si>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</si>
  <si>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</si>
  <si>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</si>
  <si>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</si>
  <si>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</si>
  <si>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</si>
  <si>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</si>
  <si>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</si>
  <si>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</si>
  <si>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</si>
  <si>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</si>
  <si>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</si>
  <si>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</si>
  <si>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</si>
  <si>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</si>
  <si>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</si>
  <si>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</si>
  <si>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</si>
  <si>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</si>
  <si>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</si>
  <si>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</si>
  <si>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</si>
  <si>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</si>
  <si>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</si>
  <si>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</si>
  <si>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</si>
  <si>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</si>
  <si>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</si>
  <si>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</si>
  <si>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</si>
  <si>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</si>
  <si>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</si>
  <si>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</si>
  <si>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</si>
  <si>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</si>
  <si>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</si>
  <si>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</si>
  <si>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</si>
  <si>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</si>
  <si>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</si>
  <si>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</si>
  <si>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</si>
  <si>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</si>
  <si>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</si>
  <si>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</si>
  <si>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</si>
  <si>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</si>
  <si>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</si>
  <si>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</si>
  <si>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</si>
  <si>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</si>
  <si>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</si>
  <si>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</si>
  <si>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</si>
  <si>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</si>
  <si>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</si>
  <si>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</si>
  <si>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</si>
  <si>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</si>
  <si>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</si>
  <si>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</si>
  <si>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</si>
  <si>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</si>
  <si>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</si>
  <si>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</si>
  <si>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</si>
  <si>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</si>
  <si>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</si>
  <si>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</si>
  <si>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</si>
  <si>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</si>
  <si>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</si>
  <si>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</si>
  <si>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</si>
  <si>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</si>
  <si>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</si>
  <si>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</si>
  <si>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</si>
  <si>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</si>
  <si>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</si>
  <si>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</si>
  <si>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</si>
  <si>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</si>
  <si>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</si>
  <si>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</si>
  <si>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</si>
  <si>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</si>
  <si>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</si>
  <si>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</si>
  <si>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</si>
  <si>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</si>
  <si>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</si>
  <si>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</si>
  <si>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</si>
  <si>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</si>
  <si>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</si>
  <si>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</si>
  <si>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</si>
  <si>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</si>
  <si>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</si>
  <si>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</si>
  <si>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</si>
  <si>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</si>
  <si>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</si>
  <si>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</si>
  <si>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</si>
  <si>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</si>
  <si>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</si>
  <si>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</si>
  <si>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</si>
  <si>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</si>
  <si>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</si>
  <si>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</si>
  <si>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</si>
  <si>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</si>
  <si>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</si>
  <si>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</si>
  <si>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</si>
  <si>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</si>
  <si>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</si>
  <si>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</si>
  <si>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</si>
  <si>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</si>
  <si>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</si>
  <si>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</si>
  <si>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</si>
  <si>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</si>
  <si>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</si>
  <si>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</si>
  <si>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</si>
  <si>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</si>
  <si>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</si>
  <si>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</si>
  <si>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</si>
  <si>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</si>
  <si>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</si>
  <si>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</si>
  <si>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</si>
  <si>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</si>
  <si>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</si>
  <si>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</si>
  <si>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</si>
  <si>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</si>
  <si>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</si>
  <si>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</si>
  <si>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</si>
  <si>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</si>
  <si>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</si>
  <si>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</si>
  <si>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</si>
  <si>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</si>
  <si>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</si>
  <si>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</si>
  <si>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</si>
  <si>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</si>
  <si>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</si>
  <si>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</si>
  <si>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</si>
  <si>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</si>
  <si>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</si>
  <si>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</si>
  <si>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</si>
  <si>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</si>
  <si>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</si>
  <si>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</si>
  <si>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</si>
  <si>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</si>
  <si>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</si>
  <si>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</si>
  <si>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</si>
  <si>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</si>
  <si>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</si>
  <si>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</si>
  <si>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</si>
  <si>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</si>
  <si>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</si>
  <si>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</si>
  <si>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</si>
  <si>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</si>
  <si>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</si>
  <si>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</si>
  <si>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</si>
  <si>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</si>
  <si>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</si>
  <si>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</si>
  <si>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</si>
  <si>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</si>
  <si>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</si>
  <si>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</si>
  <si>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</si>
  <si>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</si>
  <si>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</si>
  <si>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</si>
  <si>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</si>
  <si>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</si>
  <si>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</si>
  <si>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</si>
  <si>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</si>
  <si>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</si>
  <si>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</si>
  <si>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</si>
  <si>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</si>
  <si>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</si>
  <si>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</si>
  <si>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</si>
  <si>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</si>
  <si>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</si>
  <si>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</si>
  <si>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</si>
  <si>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</si>
  <si>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</si>
  <si>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</si>
  <si>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</si>
  <si>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</si>
  <si>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</si>
  <si>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</si>
  <si>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</si>
  <si>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</si>
  <si>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</si>
  <si>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</si>
  <si>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</si>
  <si>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</si>
  <si>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</si>
  <si>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</si>
  <si>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</si>
  <si>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</si>
  <si>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</si>
  <si>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</si>
  <si>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</si>
  <si>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</si>
  <si>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</si>
  <si>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</si>
  <si>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</si>
  <si>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</si>
  <si>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</si>
  <si>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</si>
  <si>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</si>
  <si>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</si>
  <si>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</si>
  <si>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</si>
  <si>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</si>
  <si>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</si>
  <si>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</si>
  <si>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</si>
  <si>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</si>
  <si>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</si>
  <si>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</si>
  <si>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</si>
  <si>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</si>
  <si>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</si>
  <si>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</si>
  <si>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</si>
  <si>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</si>
  <si>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</si>
  <si>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</si>
  <si>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</si>
  <si>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</si>
  <si>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</si>
  <si>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</si>
  <si>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</si>
  <si>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</si>
  <si>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</si>
  <si>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</si>
  <si>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</si>
  <si>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</si>
  <si>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</si>
  <si>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</si>
  <si>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</si>
  <si>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</si>
  <si>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</si>
  <si>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</si>
  <si>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</si>
  <si>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</si>
  <si>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</si>
  <si>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</si>
  <si>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</si>
  <si>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</si>
  <si>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</si>
  <si>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</si>
  <si>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</si>
  <si>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</si>
  <si>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</si>
  <si>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</si>
  <si>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</si>
  <si>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</si>
  <si>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</si>
  <si>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</si>
  <si>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</si>
  <si>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</si>
  <si>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</si>
  <si>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</si>
  <si>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</si>
  <si>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</si>
  <si>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</si>
  <si>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</si>
  <si>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</si>
  <si>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</si>
  <si>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</si>
  <si>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</si>
  <si>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</si>
  <si>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</si>
  <si>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</si>
  <si>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</si>
  <si>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</si>
  <si>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</si>
  <si>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</si>
  <si>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</si>
  <si>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</si>
  <si>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</si>
  <si>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</si>
  <si>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</si>
  <si>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</si>
  <si>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</si>
  <si>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</si>
  <si>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</si>
  <si>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</si>
  <si>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</si>
  <si>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</si>
  <si>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</si>
  <si>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</si>
  <si>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</si>
  <si>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</si>
  <si>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</si>
  <si>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</si>
  <si>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</si>
  <si>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</si>
  <si>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</si>
  <si>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</si>
  <si>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</si>
  <si>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</si>
  <si>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</si>
  <si>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</si>
  <si>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</si>
  <si>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</si>
  <si>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</si>
  <si>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</si>
  <si>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</si>
  <si>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</si>
  <si>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</si>
  <si>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</si>
  <si>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</si>
  <si>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</si>
  <si>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</si>
  <si>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</si>
  <si>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</si>
  <si>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</si>
  <si>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</si>
  <si>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</si>
  <si>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</si>
  <si>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</si>
  <si>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</si>
  <si>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</si>
  <si>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</si>
  <si>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</si>
  <si>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</si>
  <si>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</si>
  <si>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</si>
  <si>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</si>
  <si>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</si>
  <si>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</si>
  <si>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</si>
  <si>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</si>
  <si>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</si>
  <si>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</si>
  <si>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</si>
  <si>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</si>
  <si>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</si>
  <si>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</si>
  <si>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</si>
  <si>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</si>
  <si>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</si>
  <si>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</si>
  <si>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</si>
  <si>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</si>
  <si>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</si>
  <si>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</si>
  <si>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</si>
  <si>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</si>
  <si>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</si>
  <si>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</si>
  <si>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</si>
  <si>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</si>
  <si>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</si>
  <si>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</si>
  <si>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</si>
  <si>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</si>
  <si>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</si>
  <si>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</si>
  <si>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</si>
  <si>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</si>
  <si>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</si>
  <si>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</si>
  <si>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</si>
  <si>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</si>
  <si>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</si>
  <si>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</si>
  <si>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</si>
  <si>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</si>
  <si>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</si>
  <si>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</si>
  <si>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</si>
  <si>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</si>
  <si>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</si>
  <si>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</si>
  <si>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</si>
  <si>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</si>
  <si>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</si>
  <si>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</si>
  <si>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</si>
  <si>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</si>
  <si>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</si>
  <si>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</si>
  <si>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</si>
  <si>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</si>
  <si>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</si>
  <si>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</si>
  <si>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</si>
  <si>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</si>
  <si>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</si>
  <si>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</si>
  <si>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</si>
  <si>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</si>
  <si>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</si>
  <si>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</si>
  <si>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</si>
  <si>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</si>
  <si>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</si>
  <si>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</si>
  <si>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</si>
  <si>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</si>
  <si>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</si>
  <si>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</si>
  <si>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</si>
  <si>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</si>
  <si>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</si>
  <si>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</si>
  <si>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</si>
  <si>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</si>
  <si>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</si>
  <si>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</si>
  <si>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</si>
  <si>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</si>
  <si>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</si>
  <si>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</si>
  <si>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</si>
  <si>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</si>
  <si>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</si>
  <si>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</si>
  <si>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</si>
  <si>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</si>
  <si>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</si>
  <si>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</si>
  <si>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</si>
  <si>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</si>
  <si>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</si>
  <si>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</si>
  <si>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</si>
  <si>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</si>
  <si>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</si>
  <si>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</si>
  <si>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</si>
  <si>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</si>
  <si>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</si>
  <si>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</si>
  <si>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</si>
  <si>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</si>
  <si>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</si>
  <si>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</si>
  <si>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</si>
  <si>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</si>
  <si>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</si>
  <si>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</si>
  <si>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</si>
  <si>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</si>
  <si>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</si>
  <si>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</si>
  <si>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</si>
  <si>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</si>
  <si>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</si>
  <si>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</si>
  <si>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</si>
  <si>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</si>
  <si>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</si>
  <si>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</si>
  <si>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</si>
  <si>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</si>
  <si>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</si>
  <si>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</si>
  <si>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</si>
  <si>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</si>
  <si>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</si>
  <si>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</si>
  <si>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</si>
  <si>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</si>
  <si>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</si>
  <si>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</si>
  <si>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</si>
  <si>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</si>
  <si>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</si>
  <si>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</si>
  <si>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</si>
  <si>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</si>
  <si>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</si>
  <si>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</si>
  <si>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</si>
  <si>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</si>
  <si>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</si>
  <si>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</si>
  <si>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</si>
  <si>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</si>
  <si>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</si>
  <si>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</si>
  <si>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</si>
  <si>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</si>
  <si>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</si>
  <si>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</si>
  <si>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</si>
  <si>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</si>
  <si>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</si>
  <si>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</si>
  <si>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</si>
  <si>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</si>
  <si>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</si>
  <si>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</si>
  <si>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</si>
  <si>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</si>
  <si>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</si>
  <si>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</si>
  <si>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</si>
  <si>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</si>
  <si>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</si>
  <si>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</si>
  <si>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</si>
  <si>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</si>
  <si>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</si>
  <si>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</si>
  <si>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</si>
  <si>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</si>
  <si>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</si>
  <si>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</si>
  <si>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</si>
  <si>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</si>
  <si>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</si>
  <si>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</si>
  <si>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</si>
  <si>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</si>
  <si>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</si>
  <si>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</si>
  <si>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</si>
  <si>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</si>
  <si>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</si>
  <si>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</si>
  <si>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</si>
  <si>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</si>
  <si>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</si>
  <si>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</si>
  <si>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</si>
  <si>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</si>
  <si>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</si>
  <si>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</si>
  <si>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</si>
  <si>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</si>
  <si>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</si>
  <si>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</si>
  <si>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</si>
  <si>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</si>
  <si>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</si>
  <si>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</si>
  <si>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</si>
  <si>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</si>
  <si>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</si>
  <si>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</si>
  <si>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</si>
  <si>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</si>
  <si>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</si>
  <si>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</si>
  <si>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</si>
  <si>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</si>
  <si>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</si>
  <si>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</si>
  <si>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</si>
  <si>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</si>
  <si>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</si>
  <si>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</si>
  <si>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</si>
  <si>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</si>
  <si>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</si>
  <si>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</si>
  <si>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</si>
  <si>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</si>
  <si>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</si>
  <si>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</si>
  <si>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</si>
  <si>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</si>
  <si>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</si>
  <si>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</si>
  <si>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</si>
  <si>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</si>
  <si>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</si>
  <si>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</si>
  <si>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</si>
  <si>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</si>
  <si>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</si>
  <si>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</si>
  <si>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</si>
  <si>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</si>
  <si>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</si>
  <si>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</si>
  <si>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</si>
  <si>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</si>
  <si>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</si>
  <si>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</si>
  <si>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</si>
  <si>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</si>
  <si>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</si>
  <si>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</si>
  <si>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</si>
  <si>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</si>
  <si>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</si>
  <si>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</si>
  <si>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</si>
  <si>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</si>
  <si>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</si>
  <si>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</si>
  <si>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</si>
  <si>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</si>
  <si>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</si>
  <si>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</si>
  <si>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</si>
  <si>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</si>
  <si>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</si>
  <si>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</si>
  <si>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</si>
  <si>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</si>
  <si>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</si>
  <si>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</si>
  <si>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</si>
  <si>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</si>
  <si>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</si>
  <si>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</si>
  <si>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</si>
  <si>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</si>
  <si>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</si>
  <si>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</si>
  <si>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</si>
  <si>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</si>
  <si>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</si>
  <si>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</si>
  <si>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</si>
  <si>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</si>
  <si>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</si>
  <si>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</si>
  <si>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</si>
  <si>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</si>
  <si>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</si>
  <si>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</si>
  <si>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</si>
  <si>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</si>
  <si>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</si>
  <si>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</si>
  <si>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</si>
  <si>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</si>
  <si>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</si>
  <si>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</si>
  <si>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</si>
  <si>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</si>
  <si>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</si>
  <si>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</si>
  <si>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</si>
  <si>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</si>
  <si>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</si>
  <si>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</si>
  <si>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</si>
  <si>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</si>
  <si>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</si>
  <si>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</si>
  <si>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</si>
  <si>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</si>
  <si>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</si>
  <si>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</si>
  <si>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</si>
  <si>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</si>
  <si>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</si>
  <si>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</si>
  <si>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</si>
  <si>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</si>
  <si>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</si>
  <si>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</si>
  <si>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</si>
  <si>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</si>
  <si>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</si>
  <si>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</si>
  <si>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</si>
  <si>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</si>
  <si>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</si>
  <si>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</si>
  <si>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</si>
  <si>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</si>
  <si>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</si>
  <si>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</si>
  <si>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</si>
  <si>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</si>
  <si>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</si>
  <si>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</si>
  <si>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</si>
  <si>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</si>
  <si>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</si>
  <si>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</si>
  <si>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</si>
  <si>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</si>
  <si>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</si>
  <si>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</si>
  <si>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</si>
  <si>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</si>
  <si>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</si>
  <si>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</si>
  <si>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</si>
  <si>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</si>
  <si>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</si>
  <si>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</si>
  <si>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</si>
  <si>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</si>
  <si>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</si>
  <si>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</si>
  <si>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</si>
  <si>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</si>
  <si>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</si>
  <si>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</si>
  <si>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</si>
  <si>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</si>
  <si>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</si>
  <si>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</si>
  <si>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</si>
  <si>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</si>
  <si>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</si>
  <si>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</si>
  <si>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</si>
  <si>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</si>
  <si>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</si>
  <si>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</si>
  <si>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</si>
  <si>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</si>
  <si>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</si>
  <si>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</si>
  <si>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</si>
  <si>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</si>
  <si>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</si>
  <si>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</si>
  <si>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</si>
  <si>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</si>
  <si>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</si>
  <si>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</si>
  <si>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</si>
  <si>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</si>
  <si>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</si>
  <si>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</si>
  <si>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</si>
  <si>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</si>
  <si>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</si>
  <si>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</si>
  <si>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</si>
  <si>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</si>
  <si>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</si>
  <si>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</si>
  <si>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</si>
  <si>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</si>
  <si>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</si>
  <si>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</si>
  <si>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</si>
  <si>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</si>
  <si>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</si>
  <si>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</si>
  <si>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</si>
  <si>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</si>
  <si>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</si>
  <si>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</si>
  <si>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</si>
  <si>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</si>
  <si>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</si>
  <si>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</si>
  <si>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</si>
  <si>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</si>
  <si>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</si>
  <si>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</si>
  <si>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</si>
  <si>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</si>
  <si>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</si>
  <si>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</si>
  <si>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</si>
  <si>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</si>
  <si>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</si>
  <si>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</si>
  <si>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</si>
  <si>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</si>
  <si>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</si>
  <si>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</si>
  <si>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</si>
  <si>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</si>
  <si>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</si>
  <si>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</si>
  <si>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</si>
  <si>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</si>
  <si>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</si>
  <si>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</si>
  <si>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</si>
  <si>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</si>
  <si>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</si>
  <si>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</si>
  <si>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</si>
  <si>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</si>
  <si>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</si>
  <si>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</si>
  <si>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</si>
  <si>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</si>
  <si>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</si>
  <si>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</si>
  <si>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</si>
  <si>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</si>
  <si>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</si>
  <si>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</si>
  <si>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</si>
  <si>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</si>
  <si>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</si>
  <si>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</si>
  <si>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</si>
  <si>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</si>
  <si>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</si>
  <si>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</si>
  <si>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</si>
  <si>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</si>
  <si>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</si>
  <si>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</si>
  <si>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</si>
  <si>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</si>
  <si>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</si>
  <si>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</si>
  <si>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</si>
  <si>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</si>
  <si>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</si>
  <si>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</si>
  <si>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</si>
  <si>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</si>
  <si>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</si>
  <si>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</si>
  <si>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</si>
  <si>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</si>
  <si>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</si>
  <si>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</si>
  <si>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</si>
  <si>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</si>
  <si>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</si>
  <si>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</si>
  <si>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</si>
  <si>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</si>
  <si>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</si>
  <si>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</si>
  <si>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</si>
  <si>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</si>
  <si>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</si>
  <si>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</si>
  <si>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</si>
  <si>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</si>
  <si>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</si>
  <si>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</si>
  <si>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</si>
  <si>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</si>
  <si>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</si>
  <si>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</si>
  <si>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</si>
  <si>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</si>
  <si>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</si>
  <si>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</si>
  <si>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</si>
  <si>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</si>
  <si>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</si>
  <si>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</si>
  <si>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</si>
  <si>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</si>
  <si>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</si>
  <si>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</si>
  <si>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</si>
  <si>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</si>
  <si>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</si>
  <si>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</si>
  <si>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</si>
  <si>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</si>
  <si>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</si>
  <si>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</si>
  <si>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</si>
  <si>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</si>
  <si>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</si>
  <si>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</si>
  <si>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</si>
  <si>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</si>
  <si>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</si>
  <si>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</si>
  <si>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</si>
  <si>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</si>
  <si>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</si>
  <si>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</si>
  <si>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</si>
  <si>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</si>
  <si>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</si>
  <si>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</si>
  <si>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</si>
  <si>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</si>
  <si>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</si>
  <si>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</si>
  <si>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</si>
  <si>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</si>
  <si>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</si>
  <si>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</si>
  <si>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</si>
  <si>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</si>
  <si>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</si>
  <si>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</si>
  <si>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</si>
  <si>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</si>
  <si>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</si>
  <si>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</si>
  <si>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</si>
  <si>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</si>
  <si>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</si>
  <si>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</si>
  <si>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</si>
  <si>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</si>
  <si>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</si>
  <si>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</si>
  <si>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</si>
  <si>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</si>
  <si>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</si>
  <si>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</si>
  <si>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</si>
  <si>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</si>
  <si>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</si>
  <si>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</si>
  <si>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</si>
  <si>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</si>
  <si>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</si>
  <si>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</si>
  <si>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</si>
  <si>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</si>
  <si>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</si>
  <si>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</si>
  <si>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</si>
  <si>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</si>
  <si>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</si>
  <si>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</si>
  <si>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</si>
  <si>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</si>
  <si>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</si>
  <si>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</si>
  <si>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</si>
  <si>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</si>
  <si>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</si>
  <si>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</si>
  <si>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</si>
  <si>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</si>
  <si>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</si>
  <si>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</si>
  <si>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</si>
  <si>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</si>
  <si>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</si>
  <si>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</si>
  <si>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</si>
  <si>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</si>
  <si>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</si>
  <si>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</si>
  <si>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</si>
  <si>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</si>
  <si>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</si>
  <si>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</si>
  <si>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</si>
  <si>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</si>
  <si>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</si>
  <si>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</si>
  <si>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</si>
  <si>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</si>
  <si>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</si>
  <si>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</si>
  <si>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</si>
  <si>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</si>
  <si>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</si>
  <si>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</si>
  <si>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</si>
  <si>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</si>
  <si>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</si>
  <si>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</si>
  <si>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</si>
  <si>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</si>
  <si>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</si>
  <si>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</si>
  <si>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</si>
  <si>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</si>
  <si>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</si>
  <si>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</si>
  <si>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</si>
  <si>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</si>
  <si>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</si>
  <si>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</si>
  <si>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</si>
  <si>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</si>
  <si>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</si>
  <si>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</si>
  <si>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</si>
  <si>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</si>
  <si>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</si>
  <si>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</si>
  <si>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</si>
  <si>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</si>
  <si>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</si>
  <si>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</si>
  <si>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</si>
  <si>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</si>
  <si>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</si>
  <si>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</si>
  <si>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</si>
  <si>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</si>
  <si>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</si>
  <si>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</si>
  <si>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</si>
  <si>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</si>
  <si>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</si>
  <si>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</si>
  <si>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</si>
  <si>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</si>
  <si>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</si>
  <si>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</si>
  <si>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</si>
  <si>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</si>
  <si>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</si>
  <si>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</si>
  <si>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</si>
  <si>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</si>
  <si>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</si>
  <si>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</si>
  <si>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</si>
  <si>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</si>
  <si>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</si>
  <si>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</si>
  <si>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</si>
  <si>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</si>
  <si>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</si>
  <si>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</si>
  <si>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</si>
  <si>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</si>
  <si>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</si>
  <si>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</si>
  <si>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</si>
  <si>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</si>
  <si>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</si>
  <si>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</si>
  <si>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</si>
  <si>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</si>
  <si>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</si>
  <si>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</si>
  <si>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</si>
  <si>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</si>
  <si>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</si>
  <si>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</si>
  <si>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</si>
  <si>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</si>
  <si>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</si>
  <si>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</si>
  <si>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</si>
  <si>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</si>
  <si>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</si>
  <si>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</si>
  <si>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</si>
  <si>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</si>
  <si>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</si>
  <si>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</si>
  <si>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</si>
  <si>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</si>
  <si>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</si>
  <si>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</si>
  <si>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</si>
  <si>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</si>
  <si>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</si>
  <si>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</si>
  <si>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</si>
  <si>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</si>
  <si>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</si>
  <si>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</si>
  <si>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</si>
  <si>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</si>
  <si>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</si>
  <si>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</si>
  <si>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</si>
  <si>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</si>
  <si>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</si>
  <si>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</si>
  <si>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</si>
  <si>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</si>
  <si>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</si>
  <si>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</si>
  <si>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</si>
  <si>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</si>
  <si>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</si>
  <si>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</si>
  <si>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</si>
  <si>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</si>
  <si>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</si>
  <si>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</si>
  <si>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</si>
  <si>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</si>
  <si>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</si>
  <si>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</si>
  <si>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</si>
  <si>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</si>
  <si>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</si>
  <si>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</si>
  <si>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</si>
  <si>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</si>
  <si>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</si>
  <si>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</si>
  <si>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</si>
  <si>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</si>
  <si>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</si>
  <si>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</si>
  <si>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</si>
  <si>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</si>
  <si>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</si>
  <si>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</si>
  <si>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</si>
  <si>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</si>
  <si>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</si>
  <si>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</si>
  <si>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</si>
  <si>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</si>
  <si>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</si>
  <si>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</si>
  <si>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</si>
  <si>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</si>
  <si>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</si>
  <si>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</si>
  <si>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</si>
  <si>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</si>
  <si>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</si>
  <si>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</si>
  <si>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</si>
  <si>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</si>
  <si>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</si>
  <si>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</si>
  <si>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</si>
  <si>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</si>
  <si>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</si>
  <si>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</si>
  <si>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</si>
  <si>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</si>
  <si>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</si>
  <si>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</si>
  <si>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</si>
  <si>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</si>
  <si>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</si>
  <si>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</si>
  <si>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</si>
  <si>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</si>
  <si>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</si>
  <si>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</si>
  <si>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</si>
  <si>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</si>
  <si>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</si>
  <si>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</si>
  <si>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</si>
  <si>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</si>
  <si>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</si>
  <si>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</si>
  <si>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</si>
  <si>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</si>
  <si>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</si>
  <si>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</si>
  <si>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</si>
  <si>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</si>
  <si>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</si>
  <si>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</si>
  <si>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</si>
  <si>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</si>
  <si>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</si>
  <si>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</si>
  <si>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</si>
  <si>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</si>
  <si>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</si>
  <si>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</si>
  <si>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</si>
  <si>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</si>
  <si>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</si>
  <si>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</si>
  <si>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</si>
  <si>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</si>
  <si>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</si>
  <si>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</si>
  <si>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</si>
  <si>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</si>
  <si>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</si>
  <si>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</si>
  <si>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</si>
  <si>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</si>
  <si>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</si>
  <si>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</si>
  <si>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</si>
  <si>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</si>
  <si>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</si>
  <si>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</si>
  <si>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</si>
  <si>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</si>
  <si>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</si>
  <si>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</si>
  <si>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</si>
  <si>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</si>
  <si>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</si>
  <si>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</si>
  <si>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</si>
  <si>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</si>
  <si>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</si>
  <si>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</si>
  <si>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</si>
  <si>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</si>
  <si>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</si>
  <si>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</si>
  <si>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</si>
  <si>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</si>
  <si>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</si>
  <si>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</si>
  <si>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</si>
  <si>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</si>
  <si>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</si>
  <si>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</si>
  <si>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</si>
  <si>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</si>
  <si>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</si>
  <si>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</si>
  <si>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</si>
  <si>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</si>
  <si>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</si>
  <si>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</si>
  <si>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</si>
  <si>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</si>
  <si>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</si>
  <si>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</si>
  <si>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</si>
  <si>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</si>
  <si>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</si>
  <si>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</si>
  <si>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</si>
  <si>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</si>
  <si>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</si>
  <si>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</si>
  <si>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</si>
  <si>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</si>
  <si>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</si>
  <si>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</si>
  <si>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</si>
  <si>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</si>
  <si>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</si>
  <si>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</si>
  <si>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</si>
  <si>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</si>
  <si>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</si>
  <si>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</si>
  <si>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</si>
  <si>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</si>
  <si>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</si>
  <si>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</si>
  <si>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</si>
  <si>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</si>
  <si>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</si>
  <si>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</si>
  <si>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</si>
  <si>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</si>
  <si>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</si>
  <si>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</si>
  <si>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</si>
  <si>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</si>
  <si>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</si>
  <si>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</si>
  <si>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</si>
  <si>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</si>
  <si>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</si>
  <si>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</si>
  <si>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</si>
  <si>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</si>
  <si>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</si>
  <si>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</si>
  <si>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</si>
  <si>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</si>
  <si>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</si>
  <si>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</si>
  <si>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</si>
  <si>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</si>
  <si>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</si>
  <si>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</si>
  <si>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</si>
  <si>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</si>
  <si>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</si>
  <si>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</si>
  <si>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</si>
  <si>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</si>
  <si>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</si>
  <si>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</si>
  <si>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</si>
  <si>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</si>
  <si>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</si>
  <si>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</si>
  <si>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</si>
  <si>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</si>
  <si>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</si>
  <si>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</si>
  <si>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</si>
  <si>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</si>
  <si>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</si>
  <si>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</si>
  <si>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</si>
  <si>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</si>
  <si>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</si>
  <si>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</si>
  <si>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</si>
  <si>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</si>
  <si>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</si>
  <si>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</si>
  <si>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</si>
  <si>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</si>
  <si>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</si>
  <si>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</si>
  <si>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</si>
  <si>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</si>
  <si>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</si>
  <si>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</si>
  <si>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</si>
  <si>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</si>
  <si>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</si>
  <si>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</si>
  <si>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</si>
  <si>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</si>
  <si>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</si>
  <si>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</si>
  <si>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</si>
  <si>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</si>
  <si>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</si>
  <si>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</si>
  <si>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</si>
  <si>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</si>
  <si>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</si>
  <si>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</si>
  <si>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</si>
  <si>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</si>
  <si>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</si>
  <si>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</si>
  <si>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</si>
  <si>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</si>
  <si>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</si>
  <si>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</si>
  <si>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</si>
  <si>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</si>
  <si>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</si>
  <si>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</si>
  <si>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</si>
  <si>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</si>
  <si>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</si>
  <si>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</si>
  <si>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</si>
  <si>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</si>
  <si>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</si>
  <si>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</si>
  <si>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</si>
  <si>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</si>
  <si>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</si>
  <si>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</si>
  <si>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</si>
  <si>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</si>
  <si>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</si>
  <si>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</si>
  <si>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</si>
  <si>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</si>
  <si>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</si>
  <si>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</si>
  <si>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</si>
  <si>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</si>
  <si>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</si>
  <si>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</si>
  <si>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</si>
  <si>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</si>
  <si>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</si>
  <si>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</si>
  <si>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</si>
  <si>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</si>
  <si>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</si>
  <si>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</si>
  <si>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</si>
  <si>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</si>
  <si>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</si>
  <si>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</si>
  <si>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</si>
  <si>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</si>
  <si>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</si>
  <si>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</si>
  <si>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</si>
  <si>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</si>
  <si>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</si>
  <si>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</si>
  <si>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</si>
  <si>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</si>
  <si>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</si>
  <si>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</si>
  <si>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</si>
  <si>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</si>
  <si>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</si>
  <si>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</si>
  <si>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</si>
  <si>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</si>
  <si>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</si>
  <si>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</si>
  <si>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</si>
  <si>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</si>
  <si>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</si>
  <si>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</si>
  <si>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</si>
  <si>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</si>
  <si>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</si>
  <si>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</si>
  <si>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</si>
  <si>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</si>
  <si>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</si>
  <si>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</si>
  <si>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</si>
  <si>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</si>
  <si>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</si>
  <si>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</si>
  <si>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</si>
  <si>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</si>
  <si>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</si>
  <si>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</si>
  <si>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</si>
  <si>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</si>
  <si>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</si>
  <si>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</si>
  <si>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</si>
  <si>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</si>
  <si>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</si>
  <si>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</si>
  <si>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</si>
  <si>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</si>
  <si>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</si>
  <si>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</si>
  <si>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</si>
  <si>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</si>
  <si>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</si>
  <si>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</si>
  <si>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</si>
  <si>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</si>
  <si>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</si>
  <si>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</si>
  <si>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</si>
  <si>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</si>
  <si>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</si>
  <si>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</si>
  <si>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</si>
  <si>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</si>
  <si>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</si>
  <si>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</si>
  <si>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</si>
  <si>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</si>
  <si>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</si>
  <si>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</si>
  <si>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</si>
  <si>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</si>
  <si>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</si>
  <si>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</si>
  <si>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</si>
  <si>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</si>
  <si>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</si>
  <si>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</si>
  <si>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</si>
  <si>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</si>
  <si>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</si>
  <si>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</si>
  <si>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</si>
  <si>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</si>
  <si>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</si>
  <si>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</si>
  <si>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</si>
  <si>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</si>
  <si>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</si>
  <si>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</si>
  <si>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</si>
  <si>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</si>
  <si>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</si>
  <si>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</si>
  <si>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</si>
  <si>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</si>
  <si>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</si>
  <si>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</si>
  <si>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</si>
  <si>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</si>
  <si>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</si>
  <si>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</si>
  <si>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</si>
  <si>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</si>
  <si>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</si>
  <si>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</si>
  <si>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</si>
  <si>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</si>
  <si>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</si>
  <si>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</si>
  <si>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</si>
  <si>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</si>
  <si>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</si>
  <si>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</si>
  <si>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</si>
  <si>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</si>
  <si>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</si>
  <si>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</si>
  <si>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</si>
  <si>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</si>
  <si>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</si>
  <si>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</si>
  <si>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</si>
  <si>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</si>
  <si>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</si>
  <si>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</si>
  <si>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</si>
  <si>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</si>
  <si>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</si>
  <si>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</si>
  <si>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</si>
  <si>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</si>
  <si>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</si>
  <si>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</si>
  <si>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</si>
  <si>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</si>
  <si>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</si>
  <si>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</si>
  <si>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</si>
  <si>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</si>
  <si>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</si>
  <si>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</si>
  <si>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</si>
  <si>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</si>
  <si>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</si>
  <si>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</si>
  <si>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</si>
  <si>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</si>
  <si>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</si>
  <si>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</si>
  <si>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</si>
  <si>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</si>
  <si>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</si>
  <si>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</si>
  <si>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</si>
  <si>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</si>
  <si>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</si>
  <si>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</si>
  <si>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</si>
  <si>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</si>
  <si>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</si>
  <si>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</si>
  <si>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</si>
  <si>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</si>
  <si>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</si>
  <si>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</si>
  <si>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</si>
  <si>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</si>
  <si>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</si>
  <si>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</si>
  <si>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</si>
  <si>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</si>
  <si>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</si>
  <si>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</si>
  <si>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</si>
  <si>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</si>
  <si>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</si>
  <si>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</si>
  <si>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</si>
  <si>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</si>
  <si>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</si>
  <si>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</si>
  <si>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</si>
  <si>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</si>
  <si>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</si>
  <si>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</si>
  <si>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</si>
  <si>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</si>
  <si>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</si>
  <si>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</si>
  <si>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</si>
  <si>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</si>
  <si>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</si>
  <si>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</si>
  <si>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</si>
  <si>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</si>
  <si>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</si>
  <si>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</si>
  <si>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</si>
  <si>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</si>
  <si>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</si>
  <si>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</si>
  <si>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</si>
  <si>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</si>
  <si>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</si>
  <si>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</si>
  <si>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</si>
  <si>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</si>
  <si>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</si>
  <si>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</si>
  <si>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</si>
  <si>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</si>
  <si>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</si>
  <si>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</si>
  <si>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</si>
  <si>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</si>
  <si>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</si>
  <si>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</si>
  <si>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</si>
  <si>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</si>
  <si>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</si>
  <si>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</si>
  <si>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</si>
  <si>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</si>
  <si>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</si>
  <si>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</si>
  <si>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</si>
  <si>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</si>
  <si>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</si>
  <si>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</si>
  <si>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</si>
  <si>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</si>
  <si>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</si>
  <si>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</si>
  <si>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</si>
  <si>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</si>
  <si>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</si>
  <si>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</si>
  <si>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</si>
  <si>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</si>
  <si>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</si>
  <si>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</si>
  <si>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</si>
  <si>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</si>
  <si>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</si>
  <si>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</si>
  <si>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</si>
  <si>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</si>
  <si>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</si>
  <si>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</si>
  <si>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</si>
  <si>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</si>
  <si>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</si>
  <si>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</si>
  <si>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</si>
  <si>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</si>
  <si>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</si>
  <si>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</si>
  <si>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</si>
  <si>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</si>
  <si>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</si>
  <si>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</si>
  <si>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</si>
  <si>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</si>
  <si>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</si>
  <si>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</si>
  <si>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</si>
  <si>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</si>
  <si>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</si>
  <si>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</si>
  <si>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</si>
  <si>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</si>
  <si>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</si>
  <si>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</si>
  <si>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</si>
  <si>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</si>
  <si>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</si>
  <si>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</si>
  <si>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</si>
  <si>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</si>
  <si>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</si>
  <si>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</si>
  <si>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</si>
  <si>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</si>
  <si>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</si>
  <si>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</si>
  <si>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</si>
  <si>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</si>
  <si>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</si>
  <si>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</si>
  <si>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</si>
  <si>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</si>
  <si>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</si>
  <si>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</si>
  <si>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</si>
  <si>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</si>
  <si>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</si>
  <si>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</si>
  <si>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</si>
  <si>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</si>
  <si>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</si>
  <si>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</si>
  <si>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</si>
  <si>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</si>
  <si>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</si>
  <si>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</si>
  <si>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</si>
  <si>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</si>
  <si>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</si>
  <si>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</si>
  <si>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</si>
  <si>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</si>
  <si>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</si>
  <si>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</si>
  <si>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</si>
  <si>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</si>
  <si>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</si>
  <si>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</si>
  <si>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</si>
  <si>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</si>
  <si>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</si>
  <si>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</si>
  <si>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</si>
  <si>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</si>
  <si>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</si>
  <si>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</si>
  <si>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</si>
  <si>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</si>
  <si>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</si>
  <si>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</si>
  <si>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</si>
  <si>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</si>
  <si>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</si>
  <si>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</si>
  <si>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</si>
  <si>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</si>
  <si>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</si>
  <si>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</si>
  <si>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</si>
  <si>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</si>
  <si>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</si>
  <si>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</si>
  <si>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</si>
  <si>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</si>
  <si>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</si>
  <si>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</si>
  <si>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</si>
  <si>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</si>
  <si>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</si>
  <si>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</si>
  <si>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</si>
  <si>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</si>
  <si>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</si>
  <si>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</si>
  <si>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</si>
  <si>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</si>
  <si>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</si>
  <si>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</si>
  <si>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</si>
  <si>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</si>
  <si>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</si>
  <si>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</si>
  <si>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</si>
  <si>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</si>
  <si>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</si>
  <si>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</si>
  <si>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</si>
  <si>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</si>
  <si>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</si>
  <si>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</si>
  <si>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</si>
  <si>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</si>
  <si>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</si>
  <si>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</si>
  <si>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</si>
  <si>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</si>
  <si>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</si>
  <si>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</si>
  <si>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</si>
  <si>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</si>
  <si>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</si>
  <si>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</si>
  <si>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</si>
  <si>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</si>
  <si>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</si>
  <si>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</si>
  <si>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</si>
  <si>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</si>
  <si>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</si>
  <si>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</si>
  <si>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</si>
  <si>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</si>
  <si>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</si>
  <si>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</si>
  <si>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</si>
  <si>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</si>
  <si>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</si>
  <si>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</si>
  <si>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</si>
  <si>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</si>
  <si>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</si>
  <si>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</si>
  <si>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</si>
  <si>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</si>
  <si>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</si>
  <si>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</si>
  <si>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</si>
  <si>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</si>
  <si>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</si>
  <si>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</si>
  <si>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</si>
  <si>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</si>
  <si>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</si>
  <si>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</si>
  <si>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</si>
  <si>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</si>
  <si>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</si>
  <si>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</si>
  <si>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</si>
  <si>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</si>
  <si>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</si>
  <si>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</si>
  <si>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</si>
  <si>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</si>
  <si>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</si>
  <si>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</si>
  <si>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</si>
  <si>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</si>
  <si>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</si>
  <si>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</si>
  <si>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</si>
  <si>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</si>
  <si>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</si>
  <si>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</si>
  <si>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</si>
  <si>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</si>
  <si>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</si>
  <si>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</si>
  <si>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</si>
  <si>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</si>
  <si>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</si>
  <si>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</si>
  <si>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</si>
  <si>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</si>
  <si>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</si>
  <si>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</si>
  <si>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</si>
  <si>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</si>
  <si>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</si>
  <si>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</si>
  <si>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</si>
  <si>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</si>
  <si>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</si>
  <si>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</si>
  <si>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</si>
  <si>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</si>
  <si>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</si>
  <si>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</si>
  <si>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</si>
  <si>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</si>
  <si>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</si>
  <si>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</si>
  <si>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</si>
  <si>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</si>
  <si>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</si>
  <si>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</si>
  <si>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</si>
  <si>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</si>
  <si>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</si>
  <si>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</si>
  <si>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</si>
  <si>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</si>
  <si>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</si>
  <si>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</si>
  <si>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</si>
  <si>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</si>
  <si>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</si>
  <si>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</si>
  <si>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</si>
  <si>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</si>
  <si>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</si>
  <si>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</si>
  <si>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</si>
  <si>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</si>
  <si>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</si>
  <si>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</si>
  <si>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</si>
  <si>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</si>
  <si>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</si>
  <si>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</si>
  <si>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</si>
  <si>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</si>
  <si>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</si>
  <si>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</si>
  <si>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</si>
  <si>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</si>
  <si>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</si>
  <si>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</si>
  <si>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</si>
  <si>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</si>
  <si>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</si>
  <si>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</si>
  <si>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</si>
  <si>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</si>
  <si>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</si>
  <si>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</si>
  <si>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</si>
  <si>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</si>
  <si>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</si>
  <si>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</si>
  <si>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</si>
  <si>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</si>
  <si>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</si>
  <si>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</si>
  <si>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</si>
  <si>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</si>
  <si>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</si>
  <si>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</si>
  <si>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</si>
  <si>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</si>
  <si>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</si>
  <si>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</si>
  <si>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</si>
  <si>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</si>
  <si>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</si>
  <si>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</si>
  <si>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</si>
  <si>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</si>
  <si>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</si>
  <si>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</si>
  <si>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</si>
  <si>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</si>
  <si>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</si>
  <si>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</si>
  <si>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</si>
  <si>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</si>
  <si>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</si>
  <si>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</si>
  <si>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</si>
  <si>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</si>
  <si>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</si>
  <si>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</si>
  <si>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</si>
  <si>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</si>
  <si>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</si>
  <si>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</si>
  <si>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</si>
  <si>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</si>
  <si>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</si>
  <si>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</si>
  <si>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</si>
  <si>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</si>
  <si>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</si>
  <si>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</si>
  <si>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</si>
  <si>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</si>
  <si>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</si>
  <si>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</si>
  <si>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</si>
  <si>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</si>
  <si>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</si>
  <si>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</si>
  <si>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</si>
  <si>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</si>
  <si>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</si>
  <si>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</si>
  <si>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</si>
  <si>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</si>
  <si>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</si>
  <si>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</si>
  <si>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</si>
  <si>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</si>
  <si>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</si>
  <si>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</si>
  <si>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</si>
  <si>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</si>
  <si>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</si>
  <si>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</si>
  <si>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</si>
  <si>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</si>
  <si>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</si>
  <si>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</si>
  <si>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</si>
  <si>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</si>
  <si>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</si>
  <si>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</si>
  <si>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</si>
  <si>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</si>
  <si>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</si>
  <si>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</si>
  <si>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</si>
  <si>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</si>
  <si>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</si>
  <si>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</si>
  <si>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</si>
  <si>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</si>
  <si>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</si>
  <si>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</si>
  <si>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</si>
  <si>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</si>
  <si>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</si>
  <si>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</si>
  <si>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</si>
  <si>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</si>
  <si>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</si>
  <si>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</si>
  <si>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</si>
  <si>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</si>
  <si>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</si>
  <si>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</si>
  <si>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</si>
  <si>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</si>
  <si>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</si>
  <si>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</si>
  <si>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</si>
  <si>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</si>
  <si>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</si>
  <si>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</si>
  <si>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</si>
  <si>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</si>
  <si>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</si>
  <si>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</si>
  <si>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</si>
  <si>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</si>
  <si>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</si>
  <si>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</si>
  <si>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</si>
  <si>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</si>
  <si>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</si>
  <si>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</si>
  <si>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</si>
  <si>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</si>
  <si>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</si>
  <si>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</si>
  <si>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</si>
  <si>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</si>
  <si>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</si>
  <si>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</si>
  <si>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</si>
  <si>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</si>
  <si>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</si>
  <si>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</si>
  <si>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</si>
  <si>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</si>
  <si>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</si>
  <si>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</si>
  <si>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</si>
  <si>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</si>
  <si>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</si>
  <si>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</si>
  <si>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</si>
  <si>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</si>
  <si>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</si>
  <si>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</si>
  <si>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</si>
  <si>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</si>
  <si>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</si>
  <si>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</si>
  <si>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</si>
  <si>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</si>
  <si>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</si>
  <si>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</si>
  <si>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</si>
  <si>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</si>
  <si>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</si>
  <si>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</si>
  <si>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</si>
  <si>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</si>
  <si>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</si>
  <si>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</si>
  <si>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</si>
  <si>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</si>
  <si>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</si>
  <si>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</si>
  <si>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</si>
  <si>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</si>
  <si>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</si>
  <si>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</si>
  <si>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</si>
  <si>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</si>
  <si>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</si>
  <si>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</si>
  <si>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</si>
  <si>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</si>
  <si>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</si>
  <si>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</si>
  <si>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</si>
  <si>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</si>
  <si>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</si>
  <si>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</si>
  <si>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</si>
  <si>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</si>
  <si>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</si>
  <si>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</si>
  <si>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</si>
  <si>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</si>
  <si>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</si>
  <si>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</si>
  <si>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</si>
  <si>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</si>
  <si>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</si>
  <si>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</si>
  <si>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</si>
  <si>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</si>
  <si>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</si>
  <si>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</si>
  <si>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</si>
  <si>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</si>
  <si>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</si>
  <si>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</si>
  <si>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</si>
  <si>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</si>
  <si>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</si>
  <si>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</si>
  <si>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</si>
  <si>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</si>
  <si>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</si>
  <si>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</si>
  <si>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</si>
  <si>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</si>
  <si>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</si>
  <si>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</si>
  <si>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</si>
  <si>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</si>
  <si>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</si>
  <si>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</si>
  <si>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</si>
  <si>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</si>
  <si>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</si>
  <si>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</si>
  <si>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</si>
  <si>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</si>
  <si>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</si>
  <si>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</si>
  <si>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</si>
  <si>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</si>
  <si>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</si>
  <si>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</si>
  <si>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</si>
  <si>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</si>
  <si>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</si>
  <si>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</si>
  <si>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</si>
  <si>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</si>
  <si>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</si>
  <si>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</si>
  <si>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</si>
  <si>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</si>
  <si>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</si>
  <si>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</si>
  <si>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</si>
  <si>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</si>
  <si>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</si>
  <si>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</si>
  <si>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</si>
  <si>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</si>
  <si>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</si>
  <si>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</si>
  <si>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</si>
  <si>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</si>
  <si>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</si>
  <si>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</si>
  <si>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</si>
  <si>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</si>
  <si>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</si>
  <si>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</si>
  <si>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</si>
  <si>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</si>
  <si>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</si>
  <si>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</si>
  <si>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</si>
  <si>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</si>
  <si>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</si>
  <si>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</si>
  <si>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</si>
  <si>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</si>
  <si>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</si>
  <si>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</si>
  <si>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</si>
  <si>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</si>
  <si>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</si>
  <si>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</si>
  <si>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</si>
  <si>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</si>
  <si>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</si>
  <si>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</si>
  <si>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</si>
  <si>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</si>
  <si>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</si>
  <si>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</si>
  <si>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</si>
  <si>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</si>
  <si>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</si>
  <si>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</si>
  <si>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</si>
  <si>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</si>
  <si>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</si>
  <si>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</si>
  <si>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</si>
  <si>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</si>
  <si>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</si>
  <si>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</si>
  <si>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</si>
  <si>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</si>
  <si>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</si>
  <si>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</si>
  <si>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</si>
  <si>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</si>
  <si>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</si>
  <si>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</si>
  <si>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</si>
  <si>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</si>
  <si>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</si>
  <si>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</si>
  <si>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</si>
  <si>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</si>
  <si>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</si>
  <si>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</si>
  <si>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</si>
  <si>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</si>
  <si>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</si>
  <si>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</si>
  <si>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</si>
  <si>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</si>
  <si>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</si>
  <si>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</si>
  <si>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</si>
  <si>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</si>
  <si>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</si>
  <si>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</si>
  <si>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</si>
  <si>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</si>
  <si>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</si>
  <si>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</si>
  <si>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</si>
  <si>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</si>
  <si>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</si>
  <si>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</si>
  <si>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</si>
  <si>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</si>
  <si>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</si>
  <si>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</si>
  <si>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</si>
  <si>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</si>
  <si>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</si>
  <si>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</si>
  <si>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</si>
  <si>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</si>
  <si>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</si>
  <si>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</si>
  <si>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</si>
  <si>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</si>
  <si>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</si>
  <si>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</si>
  <si>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</si>
  <si>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</si>
  <si>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</si>
  <si>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</si>
  <si>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</si>
  <si>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</si>
  <si>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</si>
  <si>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</si>
  <si>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</si>
  <si>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</si>
  <si>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</si>
  <si>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</si>
  <si>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</si>
  <si>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</si>
  <si>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</si>
  <si>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</si>
  <si>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</si>
  <si>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</si>
  <si>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</si>
  <si>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</si>
  <si>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</si>
  <si>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</si>
  <si>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</si>
  <si>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</si>
  <si>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</si>
  <si>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</si>
  <si>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</si>
  <si>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</si>
  <si>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</si>
  <si>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</si>
  <si>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</si>
  <si>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</si>
  <si>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</si>
  <si>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</si>
  <si>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</si>
  <si>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</si>
  <si>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</si>
  <si>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</si>
  <si>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</si>
  <si>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</si>
  <si>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</si>
  <si>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</si>
  <si>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</si>
  <si>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</si>
  <si>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</si>
  <si>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</si>
  <si>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</si>
  <si>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</si>
  <si>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</si>
  <si>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</si>
  <si>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</si>
  <si>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</si>
  <si>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</si>
  <si>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</si>
  <si>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</si>
  <si>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</si>
  <si>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</si>
  <si>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</si>
  <si>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</si>
  <si>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</si>
  <si>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</si>
  <si>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</si>
  <si>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</si>
  <si>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</si>
  <si>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</si>
  <si>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</si>
  <si>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</si>
  <si>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</si>
  <si>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</si>
  <si>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</si>
  <si>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</si>
  <si>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</si>
  <si>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</si>
  <si>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</si>
  <si>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</si>
  <si>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</si>
  <si>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</si>
  <si>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</si>
  <si>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</si>
  <si>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</si>
  <si>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</si>
  <si>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</si>
  <si>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</si>
  <si>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</si>
  <si>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</si>
  <si>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</si>
  <si>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</si>
  <si>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</si>
  <si>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</si>
  <si>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</si>
  <si>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</si>
  <si>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</si>
  <si>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</si>
  <si>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</si>
  <si>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</si>
  <si>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</si>
  <si>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</si>
  <si>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</si>
  <si>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</si>
  <si>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</si>
  <si>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</si>
  <si>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</si>
  <si>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</si>
  <si>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</si>
  <si>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</si>
  <si>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</si>
  <si>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</si>
  <si>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</si>
  <si>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</si>
  <si>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</si>
  <si>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</si>
  <si>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</si>
  <si>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</si>
  <si>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</si>
  <si>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</si>
  <si>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</si>
  <si>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</si>
  <si>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</si>
  <si>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</si>
  <si>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</si>
  <si>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</si>
  <si>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</si>
  <si>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</si>
  <si>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</si>
  <si>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</si>
  <si>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</si>
  <si>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</si>
  <si>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</si>
  <si>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</si>
  <si>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</si>
  <si>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</si>
  <si>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</si>
  <si>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</si>
  <si>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</si>
  <si>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</si>
  <si>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</si>
  <si>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</si>
  <si>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</si>
  <si>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</si>
  <si>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</si>
  <si>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</si>
  <si>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</si>
  <si>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</si>
  <si>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</si>
  <si>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</si>
  <si>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</si>
  <si>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</si>
  <si>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</si>
  <si>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</si>
  <si>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</si>
  <si>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</si>
  <si>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</si>
  <si>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</si>
  <si>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</si>
  <si>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</si>
  <si>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</si>
  <si>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</si>
  <si>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</si>
  <si>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</si>
  <si>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</si>
  <si>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</si>
  <si>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</si>
  <si>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</si>
  <si>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</si>
  <si>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</si>
  <si>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</si>
  <si>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</si>
  <si>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</si>
  <si>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</si>
  <si>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</si>
  <si>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</si>
  <si>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</si>
  <si>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</si>
  <si>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</si>
  <si>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</si>
  <si>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</si>
  <si>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</si>
  <si>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</si>
  <si>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</si>
  <si>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</si>
  <si>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</si>
  <si>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</si>
  <si>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</si>
  <si>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</si>
  <si>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</si>
  <si>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</si>
  <si>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</si>
  <si>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</si>
  <si>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</si>
  <si>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</si>
  <si>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</si>
  <si>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</si>
  <si>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</si>
  <si>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</si>
  <si>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</si>
  <si>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</si>
  <si>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</si>
  <si>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</si>
  <si>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</si>
  <si>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</si>
  <si>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</si>
  <si>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</si>
  <si>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</si>
  <si>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</si>
  <si>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</si>
  <si>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</si>
  <si>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</si>
  <si>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</si>
  <si>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</si>
  <si>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</si>
  <si>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</si>
  <si>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</si>
  <si>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</si>
  <si>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</si>
  <si>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</si>
  <si>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</si>
  <si>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</si>
  <si>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</si>
  <si>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</si>
  <si>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</si>
  <si>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</si>
  <si>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</si>
  <si>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</si>
  <si>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</si>
  <si>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</si>
  <si>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</si>
  <si>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</si>
  <si>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</si>
  <si>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</si>
  <si>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</si>
  <si>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</si>
  <si>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</si>
  <si>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</si>
  <si>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</si>
  <si>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</si>
  <si>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</si>
  <si>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</si>
  <si>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</si>
  <si>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</si>
  <si>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</si>
  <si>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</si>
  <si>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</si>
  <si>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</si>
  <si>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</si>
  <si>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</si>
  <si>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</si>
  <si>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</si>
  <si>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</si>
  <si>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</si>
  <si>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</si>
  <si>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</si>
  <si>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</si>
  <si>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</si>
  <si>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</si>
  <si>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</si>
  <si>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</si>
  <si>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</si>
  <si>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</si>
  <si>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</si>
  <si>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</si>
  <si>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</si>
  <si>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</si>
  <si>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</si>
  <si>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</si>
  <si>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</si>
  <si>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</si>
  <si>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</si>
  <si>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</si>
  <si>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</si>
  <si>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</si>
  <si>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</si>
  <si>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</si>
  <si>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</si>
  <si>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</si>
  <si>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</si>
  <si>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</si>
  <si>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</si>
  <si>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</si>
  <si>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</si>
  <si>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</si>
  <si>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</si>
  <si>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</si>
  <si>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</si>
  <si>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</si>
  <si>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</si>
  <si>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</si>
  <si>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</si>
  <si>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</si>
  <si>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</si>
  <si>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</si>
  <si>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</si>
  <si>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</si>
  <si>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</si>
  <si>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</si>
  <si>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</si>
  <si>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</si>
  <si>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</si>
  <si>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</si>
  <si>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</si>
  <si>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</si>
  <si>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</si>
  <si>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</si>
  <si>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</si>
  <si>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</si>
  <si>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</si>
  <si>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</si>
  <si>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</si>
  <si>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</si>
  <si>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</si>
  <si>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</si>
  <si>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</si>
  <si>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</si>
  <si>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</si>
  <si>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</si>
  <si>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</si>
  <si>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</si>
  <si>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</si>
  <si>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</si>
  <si>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</si>
  <si>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</si>
  <si>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</si>
  <si>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</si>
  <si>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</si>
  <si>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</si>
  <si>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</si>
  <si>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</si>
  <si>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</si>
  <si>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</si>
  <si>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</si>
  <si>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</si>
  <si>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</si>
  <si>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</si>
  <si>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</si>
  <si>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</si>
  <si>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</si>
  <si>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</si>
  <si>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</si>
  <si>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</si>
  <si>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</si>
  <si>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</si>
  <si>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</si>
  <si>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</si>
  <si>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</si>
  <si>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</si>
  <si>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</si>
  <si>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</si>
  <si>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</si>
  <si>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</si>
  <si>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</si>
  <si>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</si>
  <si>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</si>
  <si>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</si>
  <si>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</si>
  <si>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</si>
  <si>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</si>
  <si>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</si>
  <si>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</si>
  <si>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</si>
  <si>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</si>
  <si>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</si>
  <si>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</si>
  <si>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</si>
  <si>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</si>
  <si>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</si>
  <si>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</si>
  <si>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</si>
  <si>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</si>
  <si>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</si>
  <si>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</si>
  <si>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</si>
  <si>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</si>
  <si>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</si>
  <si>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</si>
  <si>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</si>
  <si>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</si>
  <si>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</si>
  <si>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</si>
  <si>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</si>
  <si>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</si>
  <si>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</si>
  <si>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</si>
  <si>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</si>
  <si>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</si>
  <si>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</si>
  <si>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</si>
  <si>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</si>
  <si>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</si>
  <si>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</si>
  <si>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</si>
  <si>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</si>
  <si>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</si>
  <si>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</si>
  <si>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</si>
  <si>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</si>
  <si>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</si>
  <si>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</si>
  <si>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</si>
  <si>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</si>
  <si>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</si>
  <si>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</si>
  <si>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</si>
  <si>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</si>
  <si>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</si>
  <si>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</si>
  <si>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</si>
  <si>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</si>
  <si>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</si>
  <si>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</si>
  <si>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</si>
  <si>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</si>
  <si>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</si>
  <si>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</si>
  <si>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</si>
  <si>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</si>
  <si>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</si>
  <si>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</si>
  <si>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</si>
  <si>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</si>
  <si>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</si>
  <si>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</si>
  <si>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</si>
  <si>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</si>
  <si>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</si>
  <si>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</si>
  <si>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</si>
  <si>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</si>
  <si>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</si>
  <si>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</si>
  <si>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</si>
  <si>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</si>
  <si>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</si>
  <si>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</si>
  <si>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</si>
  <si>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</si>
  <si>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</si>
  <si>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</si>
  <si>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</si>
  <si>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</si>
  <si>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</si>
  <si>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</si>
  <si>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</si>
  <si>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</si>
  <si>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</si>
  <si>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</si>
  <si>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</si>
  <si>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</si>
  <si>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</si>
  <si>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</si>
  <si>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</si>
  <si>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</si>
  <si>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</si>
  <si>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</si>
  <si>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</si>
  <si>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</si>
  <si>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</si>
  <si>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</si>
  <si>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</si>
  <si>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</si>
  <si>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</si>
  <si>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</si>
  <si>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</si>
  <si>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</si>
  <si>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</si>
  <si>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</si>
  <si>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</si>
  <si>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</si>
  <si>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</si>
  <si>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</si>
  <si>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</si>
  <si>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</si>
  <si>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</si>
  <si>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</si>
  <si>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</si>
  <si>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</si>
  <si>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</si>
  <si>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</si>
  <si>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</si>
  <si>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</si>
  <si>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</si>
  <si>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</si>
  <si>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</si>
  <si>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</si>
  <si>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</si>
  <si>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</si>
  <si>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</si>
  <si>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</si>
  <si>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</si>
  <si>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</si>
  <si>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</si>
  <si>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</si>
  <si>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</si>
  <si>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</si>
  <si>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</si>
  <si>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</si>
  <si>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</si>
  <si>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</si>
  <si>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</si>
  <si>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</si>
  <si>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</si>
  <si>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</si>
  <si>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</si>
  <si>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</si>
  <si>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</si>
  <si>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</si>
  <si>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</si>
  <si>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</si>
  <si>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</si>
  <si>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</si>
  <si>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</si>
  <si>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</si>
  <si>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</si>
  <si>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</si>
  <si>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</si>
  <si>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</si>
  <si>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</si>
  <si>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</si>
  <si>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</si>
  <si>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</si>
  <si>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</si>
  <si>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</si>
  <si>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</si>
  <si>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</si>
  <si>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</si>
  <si>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</si>
  <si>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</si>
  <si>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</si>
  <si>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</si>
  <si>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</si>
  <si>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</si>
  <si>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</si>
  <si>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</si>
  <si>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</si>
  <si>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</si>
  <si>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</si>
  <si>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</si>
  <si>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</si>
  <si>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</si>
  <si>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</si>
  <si>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</si>
  <si>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</si>
  <si>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</si>
  <si>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</si>
  <si>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</si>
  <si>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</si>
  <si>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</si>
  <si>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</si>
  <si>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</si>
  <si>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</si>
  <si>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</si>
  <si>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</si>
  <si>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</si>
  <si>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</si>
  <si>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</si>
  <si>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</si>
  <si>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</si>
  <si>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</si>
  <si>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</si>
  <si>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</si>
  <si>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</si>
  <si>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</si>
  <si>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</si>
  <si>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</si>
  <si>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</si>
  <si>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</si>
  <si>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</si>
  <si>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</si>
  <si>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</si>
  <si>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</si>
  <si>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</si>
  <si>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</si>
  <si>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</si>
  <si>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</si>
  <si>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</si>
  <si>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</si>
  <si>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</si>
  <si>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</si>
  <si>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</si>
  <si>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</si>
  <si>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</si>
  <si>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</si>
  <si>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</si>
  <si>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</si>
  <si>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</si>
  <si>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</si>
  <si>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</si>
  <si>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</si>
  <si>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</si>
  <si>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</si>
  <si>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</si>
  <si>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</si>
  <si>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</si>
  <si>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</si>
  <si>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</si>
  <si>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</si>
  <si>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</si>
  <si>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</si>
  <si>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</si>
  <si>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</si>
  <si>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</si>
  <si>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</si>
  <si>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</si>
  <si>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</si>
  <si>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</si>
  <si>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</si>
  <si>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</si>
  <si>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</si>
  <si>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</si>
  <si>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</si>
  <si>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</si>
  <si>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</si>
  <si>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</si>
  <si>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</si>
  <si>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</si>
  <si>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</si>
  <si>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</si>
  <si>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</si>
  <si>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</si>
  <si>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</si>
  <si>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</si>
  <si>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</si>
  <si>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</si>
  <si>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</si>
  <si>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</si>
  <si>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</si>
  <si>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</si>
  <si>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</si>
  <si>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</si>
  <si>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</si>
  <si>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</si>
  <si>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</si>
  <si>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</si>
  <si>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</si>
  <si>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</si>
  <si>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</si>
  <si>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</si>
  <si>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</si>
  <si>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</si>
  <si>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</si>
  <si>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</si>
  <si>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</si>
  <si>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</si>
  <si>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</si>
  <si>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</si>
  <si>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</si>
  <si>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</si>
  <si>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</si>
  <si>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</si>
  <si>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</si>
  <si>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</si>
  <si>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</si>
  <si>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</si>
  <si>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</si>
  <si>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</si>
  <si>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</si>
  <si>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</si>
  <si>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</si>
  <si>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</si>
  <si>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</si>
  <si>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</si>
  <si>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</si>
  <si>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</si>
  <si>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</si>
  <si>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</si>
  <si>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</si>
  <si>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</si>
  <si>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</si>
  <si>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</si>
  <si>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</si>
  <si>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</si>
  <si>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</si>
  <si>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</si>
  <si>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</si>
  <si>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</si>
  <si>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</si>
  <si>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</si>
  <si>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</si>
  <si>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</si>
  <si>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</si>
  <si>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</si>
  <si>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</si>
  <si>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</si>
  <si>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</si>
  <si>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</si>
  <si>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</si>
  <si>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</si>
  <si>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</si>
  <si>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</si>
  <si>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</si>
  <si>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</si>
  <si>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</si>
  <si>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</si>
  <si>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</si>
  <si>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</si>
  <si>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</si>
  <si>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</si>
  <si>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</si>
  <si>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</si>
  <si>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</si>
  <si>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</si>
  <si>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</si>
  <si>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</si>
  <si>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</si>
  <si>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</si>
  <si>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</si>
  <si>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</si>
  <si>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</si>
  <si>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</si>
  <si>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</si>
  <si>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</si>
  <si>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</si>
  <si>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</si>
  <si>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</si>
  <si>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</si>
  <si>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</si>
  <si>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</si>
  <si>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</si>
  <si>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</si>
  <si>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</si>
  <si>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</si>
  <si>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</si>
  <si>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</si>
  <si>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</si>
  <si>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</si>
  <si>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</si>
  <si>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</si>
  <si>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</si>
  <si>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</si>
  <si>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</si>
  <si>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</si>
  <si>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</si>
  <si>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</si>
  <si>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</si>
  <si>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</si>
  <si>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</si>
  <si>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</si>
  <si>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</si>
  <si>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</si>
  <si>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</si>
  <si>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</si>
  <si>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</si>
  <si>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</si>
  <si>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</si>
  <si>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</si>
  <si>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</si>
  <si>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</si>
  <si>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</si>
  <si>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</si>
  <si>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</si>
  <si>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</si>
  <si>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</si>
  <si>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</si>
  <si>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</si>
  <si>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</si>
  <si>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</si>
  <si>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</si>
  <si>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</si>
  <si>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</si>
  <si>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</si>
  <si>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</si>
  <si>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</si>
  <si>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</si>
  <si>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</si>
  <si>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</si>
  <si>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</si>
  <si>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</si>
  <si>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</si>
  <si>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</si>
  <si>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</si>
  <si>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</si>
  <si>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</si>
  <si>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</si>
  <si>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</si>
  <si>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</si>
  <si>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</si>
  <si>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</si>
  <si>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</si>
  <si>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</si>
  <si>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</si>
  <si>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</si>
  <si>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</si>
  <si>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</si>
  <si>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</si>
  <si>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</si>
  <si>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</si>
  <si>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</si>
  <si>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</si>
  <si>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</si>
  <si>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</si>
  <si>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</si>
  <si>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</si>
  <si>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</si>
  <si>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</si>
  <si>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</si>
  <si>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</si>
  <si>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</si>
  <si>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</si>
  <si>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</si>
  <si>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</si>
  <si>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</si>
  <si>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</si>
  <si>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</si>
  <si>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</si>
  <si>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</si>
  <si>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</si>
  <si>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</si>
  <si>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</si>
  <si>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</si>
  <si>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</si>
  <si>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</si>
  <si>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</si>
  <si>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</si>
  <si>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</si>
  <si>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</si>
  <si>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</si>
  <si>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</si>
  <si>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</si>
  <si>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</si>
  <si>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</si>
  <si>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</si>
  <si>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</si>
  <si>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</si>
  <si>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</si>
  <si>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</si>
  <si>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</si>
  <si>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</si>
  <si>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</si>
  <si>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</si>
  <si>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</si>
  <si>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</si>
  <si>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</si>
  <si>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</si>
  <si>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</si>
  <si>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</si>
  <si>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</si>
  <si>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</si>
  <si>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</si>
  <si>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</si>
  <si>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</si>
  <si>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</si>
  <si>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</si>
  <si>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</si>
  <si>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</si>
  <si>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</si>
  <si>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</si>
  <si>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</si>
  <si>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</si>
  <si>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</si>
  <si>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</si>
  <si>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</si>
  <si>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</si>
  <si>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</si>
  <si>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</si>
  <si>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</si>
  <si>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</si>
  <si>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</si>
  <si>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</si>
  <si>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</si>
  <si>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</si>
  <si>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</si>
  <si>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</si>
  <si>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</si>
  <si>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</si>
  <si>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</si>
  <si>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</si>
  <si>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</si>
  <si>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</si>
  <si>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</si>
  <si>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</si>
  <si>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</si>
  <si>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</si>
  <si>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</si>
  <si>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</si>
  <si>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</si>
  <si>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</si>
  <si>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</si>
  <si>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</si>
  <si>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</si>
  <si>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</si>
  <si>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</si>
  <si>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</si>
  <si>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</si>
  <si>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</si>
  <si>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</si>
  <si>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</si>
  <si>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</si>
  <si>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</si>
  <si>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</si>
  <si>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</si>
  <si>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</si>
  <si>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</si>
  <si>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</si>
  <si>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</si>
  <si>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</si>
  <si>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</si>
  <si>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</si>
  <si>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</si>
  <si>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</si>
  <si>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</si>
  <si>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</si>
  <si>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</si>
  <si>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</si>
  <si>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</si>
  <si>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</si>
  <si>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</si>
  <si>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</si>
  <si>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</si>
  <si>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</si>
  <si>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</si>
  <si>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</si>
  <si>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</si>
  <si>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</si>
  <si>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</si>
  <si>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</si>
  <si>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</si>
  <si>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</si>
  <si>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</si>
  <si>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</si>
  <si>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</si>
  <si>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</si>
  <si>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</si>
  <si>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</si>
  <si>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</si>
  <si>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</si>
  <si>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</si>
  <si>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</si>
  <si>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</si>
  <si>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</si>
  <si>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</si>
  <si>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</si>
  <si>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</si>
  <si>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</si>
  <si>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</si>
  <si>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</si>
  <si>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</si>
  <si>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</si>
  <si>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</si>
  <si>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</si>
  <si>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</si>
  <si>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</si>
  <si>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</si>
  <si>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</si>
  <si>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</si>
  <si>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</si>
  <si>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</si>
  <si>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</si>
  <si>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</si>
  <si>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</si>
  <si>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</si>
  <si>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</si>
  <si>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</si>
  <si>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</si>
  <si>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</si>
  <si>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</si>
  <si>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</si>
  <si>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</si>
  <si>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</si>
  <si>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</si>
  <si>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</si>
  <si>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</si>
  <si>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</si>
  <si>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</si>
  <si>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</si>
  <si>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</si>
  <si>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</si>
  <si>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</si>
  <si>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</si>
  <si>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</si>
  <si>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</si>
  <si>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</si>
  <si>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</si>
  <si>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</si>
  <si>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</si>
  <si>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</si>
  <si>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</si>
  <si>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</si>
  <si>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</si>
  <si>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</si>
  <si>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</si>
  <si>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</si>
  <si>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</si>
  <si>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</si>
  <si>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</si>
  <si>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</si>
  <si>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</si>
  <si>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</si>
  <si>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</si>
  <si>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</si>
  <si>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</si>
  <si>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</si>
  <si>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</si>
  <si>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</si>
  <si>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</si>
  <si>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</si>
  <si>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</si>
  <si>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</si>
  <si>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</si>
  <si>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</si>
  <si>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</si>
  <si>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</si>
  <si>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</si>
  <si>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</si>
  <si>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</si>
  <si>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</si>
  <si>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</si>
  <si>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</si>
  <si>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</si>
  <si>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</si>
  <si>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</si>
  <si>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</si>
  <si>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</si>
  <si>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</si>
  <si>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</si>
  <si>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</si>
  <si>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</si>
  <si>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</si>
  <si>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</si>
  <si>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</si>
  <si>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</si>
  <si>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</si>
  <si>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</si>
  <si>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</si>
  <si>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</si>
  <si>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</si>
  <si>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</si>
  <si>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</si>
  <si>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</si>
  <si>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</si>
  <si>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</si>
  <si>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</si>
  <si>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</si>
  <si>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</si>
  <si>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</si>
  <si>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</si>
  <si>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</si>
  <si>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</si>
  <si>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</si>
  <si>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</si>
  <si>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</si>
  <si>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</si>
  <si>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</si>
  <si>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</si>
  <si>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</si>
  <si>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</si>
  <si>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</si>
  <si>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</si>
  <si>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</si>
  <si>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</si>
  <si>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</si>
  <si>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</si>
  <si>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</si>
  <si>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</si>
  <si>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</si>
  <si>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</si>
  <si>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</si>
  <si>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</si>
  <si>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</si>
  <si>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</si>
  <si>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</si>
  <si>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</si>
  <si>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</si>
  <si>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</si>
  <si>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</si>
  <si>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</si>
  <si>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</si>
  <si>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</si>
  <si>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</si>
  <si>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</si>
  <si>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</si>
  <si>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</si>
  <si>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</si>
  <si>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</si>
  <si>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</si>
  <si>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</si>
  <si>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</si>
  <si>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</si>
  <si>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</si>
  <si>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</si>
  <si>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</si>
  <si>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</si>
  <si>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</si>
  <si>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</si>
  <si>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</si>
  <si>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</si>
  <si>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</si>
  <si>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</si>
  <si>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</si>
  <si>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</si>
  <si>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</si>
  <si>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</si>
  <si>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</si>
  <si>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</si>
  <si>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</si>
  <si>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</si>
  <si>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</si>
  <si>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</si>
  <si>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</si>
  <si>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</si>
  <si>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</si>
  <si>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</si>
  <si>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</si>
  <si>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</si>
  <si>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</si>
  <si>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</si>
  <si>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</si>
  <si>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</si>
  <si>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</si>
  <si>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</si>
  <si>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</si>
  <si>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</si>
  <si>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</si>
  <si>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</si>
  <si>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</si>
  <si>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</si>
  <si>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</si>
  <si>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</si>
  <si>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</si>
  <si>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</si>
  <si>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</si>
  <si>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</si>
  <si>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</si>
  <si>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</si>
  <si>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</si>
  <si>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</si>
  <si>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</si>
  <si>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</si>
  <si>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</si>
  <si>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</si>
  <si>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</si>
  <si>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</si>
  <si>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</si>
  <si>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</si>
  <si>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</si>
  <si>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</si>
  <si>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</si>
  <si>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</si>
  <si>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</si>
  <si>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</si>
  <si>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</si>
  <si>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</si>
  <si>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</si>
  <si>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</si>
  <si>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</si>
  <si>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</si>
  <si>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</si>
  <si>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</si>
  <si>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</si>
  <si>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</si>
  <si>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</si>
  <si>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</si>
  <si>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</si>
  <si>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</si>
  <si>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</si>
  <si>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</si>
  <si>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</si>
  <si>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</si>
  <si>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</si>
  <si>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</si>
  <si>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</si>
  <si>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</si>
  <si>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</si>
  <si>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</si>
  <si>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</si>
  <si>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</si>
  <si>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</si>
  <si>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</si>
  <si>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</si>
  <si>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</si>
  <si>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</si>
  <si>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</si>
  <si>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</si>
  <si>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</si>
  <si>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</si>
  <si>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</si>
  <si>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</si>
  <si>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</si>
  <si>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</si>
  <si>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</si>
  <si>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</si>
  <si>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</si>
  <si>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</si>
  <si>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</si>
  <si>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</si>
  <si>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</si>
  <si>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</si>
  <si>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</si>
  <si>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</si>
  <si>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</si>
  <si>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</si>
  <si>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</si>
  <si>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</si>
  <si>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</si>
  <si>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</si>
  <si>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</si>
  <si>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</si>
  <si>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</si>
  <si>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</si>
  <si>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</si>
  <si>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</si>
  <si>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</si>
  <si>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</si>
  <si>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</si>
  <si>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</si>
  <si>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</si>
  <si>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</si>
  <si>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</si>
  <si>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</si>
  <si>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</si>
  <si>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</si>
  <si>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</si>
  <si>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</si>
  <si>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</si>
  <si>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</si>
  <si>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</si>
  <si>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</si>
  <si>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</si>
  <si>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</si>
  <si>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</si>
  <si>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</si>
  <si>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</si>
  <si>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</si>
  <si>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</si>
  <si>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</si>
  <si>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</si>
  <si>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</si>
  <si>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</si>
  <si>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</si>
  <si>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</si>
  <si>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</si>
  <si>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</si>
  <si>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</si>
  <si>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</si>
  <si>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</si>
  <si>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</si>
  <si>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</si>
  <si>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</si>
  <si>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</si>
  <si>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</si>
  <si>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</si>
  <si>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</si>
  <si>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</si>
  <si>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</si>
  <si>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</si>
  <si>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</si>
  <si>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</si>
  <si>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</si>
  <si>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</si>
  <si>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</si>
  <si>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</si>
  <si>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</si>
  <si>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</si>
  <si>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</si>
  <si>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</si>
  <si>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</si>
  <si>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</si>
  <si>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</si>
  <si>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</si>
  <si>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</si>
  <si>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</si>
  <si>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</si>
  <si>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</si>
  <si>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</si>
  <si>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</si>
  <si>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</si>
  <si>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</si>
  <si>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</si>
  <si>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</si>
  <si>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</si>
  <si>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</si>
  <si>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</si>
  <si>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</si>
  <si>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</si>
  <si>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</si>
  <si>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</si>
  <si>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</si>
  <si>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</si>
  <si>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</si>
  <si>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</si>
  <si>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</si>
  <si>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</si>
  <si>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</si>
  <si>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</si>
  <si>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</si>
  <si>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</si>
  <si>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</si>
  <si>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</si>
  <si>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</si>
  <si>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</si>
  <si>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</si>
  <si>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</si>
  <si>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</si>
  <si>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</si>
  <si>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</si>
  <si>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</si>
  <si>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</si>
  <si>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</si>
  <si>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</si>
  <si>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</si>
  <si>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</si>
  <si>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</si>
  <si>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</si>
  <si>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</si>
  <si>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</si>
  <si>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</si>
  <si>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</si>
  <si>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</si>
  <si>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</si>
  <si>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</si>
  <si>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</si>
  <si>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</si>
  <si>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</si>
  <si>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</si>
  <si>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</si>
  <si>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</si>
  <si>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</si>
  <si>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</si>
  <si>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</si>
  <si>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</si>
  <si>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</si>
  <si>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</si>
  <si>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</si>
  <si>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</si>
  <si>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</si>
  <si>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</si>
  <si>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</si>
  <si>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</si>
  <si>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</si>
  <si>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</si>
  <si>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</si>
  <si>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</si>
  <si>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</si>
  <si>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</si>
  <si>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</si>
  <si>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</si>
  <si>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</si>
  <si>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</si>
  <si>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</si>
  <si>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</si>
  <si>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</si>
  <si>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</si>
  <si>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</si>
  <si>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</si>
  <si>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</si>
  <si>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</si>
  <si>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</si>
  <si>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</si>
  <si>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</si>
  <si>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</si>
  <si>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</si>
  <si>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</si>
  <si>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</si>
  <si>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</si>
  <si>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</si>
  <si>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</si>
  <si>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</si>
  <si>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</si>
  <si>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</si>
  <si>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</si>
  <si>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</si>
  <si>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</si>
  <si>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</si>
  <si>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</si>
  <si>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</si>
  <si>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</si>
  <si>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</si>
  <si>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</si>
  <si>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</si>
  <si>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</si>
  <si>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</si>
  <si>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</si>
  <si>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</si>
  <si>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</si>
  <si>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</si>
  <si>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</si>
  <si>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</si>
  <si>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</si>
  <si>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</si>
  <si>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</si>
  <si>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</si>
  <si>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</si>
  <si>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</si>
  <si>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</si>
  <si>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</si>
  <si>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</si>
  <si>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</si>
  <si>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</si>
  <si>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</si>
  <si>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</si>
  <si>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</si>
  <si>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</si>
  <si>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</si>
  <si>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</si>
  <si>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</si>
  <si>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</si>
  <si>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</si>
  <si>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</si>
  <si>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</si>
  <si>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</si>
  <si>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</si>
  <si>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</si>
  <si>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</si>
  <si>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</si>
  <si>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</si>
  <si>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</si>
  <si>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</si>
  <si>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</si>
  <si>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</si>
  <si>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</si>
  <si>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</si>
  <si>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</si>
  <si>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</si>
  <si>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</si>
  <si>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</si>
  <si>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</si>
  <si>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</si>
  <si>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</si>
  <si>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</si>
  <si>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</si>
  <si>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</si>
  <si>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</si>
  <si>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</si>
  <si>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</si>
  <si>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</si>
  <si>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</si>
  <si>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</si>
  <si>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</si>
  <si>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</si>
  <si>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</si>
  <si>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</si>
  <si>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</si>
  <si>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</si>
  <si>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</si>
  <si>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</si>
  <si>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</si>
  <si>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</si>
  <si>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</si>
  <si>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</si>
  <si>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</si>
  <si>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</si>
  <si>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</si>
  <si>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</si>
  <si>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</si>
  <si>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</si>
  <si>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</si>
  <si>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</si>
  <si>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</si>
  <si>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</si>
  <si>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</si>
  <si>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</si>
  <si>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</si>
  <si>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</si>
  <si>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</si>
  <si>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</si>
  <si>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</si>
  <si>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</si>
  <si>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</si>
  <si>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</si>
  <si>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</si>
  <si>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</si>
  <si>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</si>
  <si>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</si>
  <si>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</si>
  <si>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</si>
  <si>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</si>
  <si>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</si>
  <si>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</si>
  <si>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</si>
  <si>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</si>
  <si>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</si>
  <si>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</si>
  <si>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</si>
  <si>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</si>
  <si>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</si>
  <si>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</si>
  <si>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</si>
  <si>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</si>
  <si>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</si>
  <si>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</si>
  <si>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</si>
  <si>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</si>
  <si>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</si>
  <si>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</si>
  <si>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</si>
  <si>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</si>
  <si>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</si>
  <si>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</si>
  <si>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</si>
  <si>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</si>
  <si>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</si>
  <si>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</si>
  <si>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</si>
  <si>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</si>
  <si>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</si>
  <si>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</si>
  <si>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</si>
  <si>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</si>
  <si>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</si>
  <si>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</si>
  <si>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</si>
  <si>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</si>
  <si>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</si>
  <si>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</si>
  <si>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</si>
  <si>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</si>
  <si>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</si>
  <si>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</si>
  <si>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</si>
  <si>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</si>
  <si>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</si>
  <si>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</si>
  <si>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</si>
  <si>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</si>
  <si>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</si>
  <si>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</si>
  <si>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</si>
  <si>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</si>
  <si>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</si>
  <si>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</si>
  <si>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</si>
  <si>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</si>
  <si>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</si>
  <si>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</si>
  <si>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</si>
  <si>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</si>
  <si>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</si>
  <si>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</si>
  <si>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</si>
  <si>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</si>
  <si>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</si>
  <si>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</si>
  <si>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</si>
  <si>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</si>
  <si>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</si>
  <si>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</si>
  <si>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</si>
  <si>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</si>
  <si>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</si>
  <si>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</si>
  <si>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</si>
  <si>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</si>
  <si>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</si>
  <si>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</si>
  <si>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</si>
  <si>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</si>
  <si>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</si>
  <si>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</si>
  <si>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</si>
  <si>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</si>
  <si>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</si>
  <si>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</si>
  <si>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</si>
  <si>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</si>
  <si>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</si>
  <si>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</si>
  <si>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</si>
  <si>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</si>
  <si>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</si>
  <si>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</si>
  <si>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</si>
  <si>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</si>
  <si>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</si>
  <si>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</si>
  <si>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</si>
  <si>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</si>
  <si>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</si>
  <si>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</si>
  <si>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</si>
  <si>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</si>
  <si>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</si>
  <si>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</si>
  <si>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</si>
  <si>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</si>
  <si>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</si>
  <si>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</si>
  <si>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</si>
  <si>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</si>
  <si>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</si>
  <si>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</si>
  <si>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</si>
  <si>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</si>
  <si>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</si>
  <si>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</si>
  <si>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</si>
  <si>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</si>
  <si>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</si>
  <si>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</si>
  <si>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</si>
  <si>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</si>
  <si>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</si>
  <si>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</si>
  <si>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</si>
  <si>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</si>
  <si>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</si>
  <si>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</si>
  <si>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</si>
  <si>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</si>
  <si>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</si>
  <si>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</si>
  <si>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</si>
  <si>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</si>
  <si>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</si>
  <si>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</si>
  <si>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</si>
  <si>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</si>
  <si>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</si>
  <si>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</si>
  <si>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</si>
  <si>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</si>
  <si>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</si>
  <si>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</si>
  <si>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</si>
  <si>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</si>
  <si>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</si>
  <si>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</si>
  <si>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</si>
  <si>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</si>
  <si>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</si>
  <si>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</si>
  <si>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</si>
  <si>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</si>
  <si>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</si>
  <si>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</si>
  <si>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</si>
  <si>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</si>
  <si>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</si>
  <si>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</si>
  <si>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</si>
  <si>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</si>
  <si>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</si>
  <si>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</si>
  <si>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</si>
  <si>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</si>
  <si>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</si>
  <si>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</si>
  <si>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</si>
  <si>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</si>
  <si>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</si>
  <si>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</si>
  <si>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</si>
  <si>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</si>
  <si>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</si>
  <si>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</si>
  <si>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</si>
  <si>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</si>
  <si>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</si>
  <si>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</si>
  <si>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</si>
  <si>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</si>
  <si>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</si>
  <si>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</si>
  <si>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</si>
  <si>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</si>
  <si>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</si>
  <si>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</si>
  <si>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</si>
  <si>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</si>
  <si>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</si>
  <si>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</si>
  <si>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</si>
  <si>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</si>
  <si>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</si>
  <si>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</si>
  <si>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</si>
  <si>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</si>
  <si>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</si>
  <si>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</si>
  <si>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</si>
  <si>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</si>
  <si>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</si>
  <si>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</si>
  <si>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</si>
  <si>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</si>
  <si>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</si>
  <si>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</si>
  <si>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</si>
  <si>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</si>
  <si>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</si>
  <si>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</si>
  <si>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</si>
  <si>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</si>
  <si>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</si>
  <si>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</si>
  <si>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</si>
  <si>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</si>
  <si>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</si>
  <si>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</si>
  <si>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</si>
  <si>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</si>
  <si>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</si>
  <si>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</si>
  <si>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</si>
  <si>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</si>
  <si>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</si>
  <si>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</si>
  <si>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</si>
  <si>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</si>
  <si>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</si>
  <si>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</si>
  <si>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</si>
  <si>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</si>
  <si>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</si>
  <si>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</si>
  <si>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</si>
  <si>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</si>
  <si>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</si>
  <si>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</si>
  <si>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</si>
  <si>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</si>
  <si>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</si>
  <si>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</si>
  <si>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</si>
  <si>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</si>
  <si>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</si>
  <si>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</si>
  <si>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</si>
  <si>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</si>
  <si>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</si>
  <si>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</si>
  <si>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</si>
  <si>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</si>
  <si>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</si>
  <si>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</si>
  <si>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</si>
  <si>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</si>
  <si>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</si>
  <si>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</si>
  <si>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</si>
  <si>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</si>
  <si>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</si>
  <si>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</si>
  <si>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</si>
  <si>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</si>
  <si>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</si>
  <si>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</si>
  <si>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</si>
  <si>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</si>
  <si>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</si>
  <si>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</si>
  <si>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</si>
  <si>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</si>
  <si>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</si>
  <si>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</si>
  <si>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</si>
  <si>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</si>
  <si>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</si>
  <si>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</si>
  <si>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</si>
  <si>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</si>
  <si>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</si>
  <si>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</si>
  <si>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</si>
  <si>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</si>
  <si>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</si>
  <si>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</si>
  <si>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</si>
  <si>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</si>
  <si>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</si>
  <si>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</si>
  <si>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</si>
  <si>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</si>
  <si>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</si>
  <si>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</si>
  <si>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</si>
  <si>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</si>
  <si>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</si>
  <si>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</si>
  <si>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</si>
  <si>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</si>
  <si>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</si>
  <si>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</si>
  <si>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</si>
  <si>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</si>
  <si>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</si>
  <si>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</si>
  <si>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</si>
  <si>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</si>
  <si>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</si>
  <si>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</si>
  <si>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</si>
  <si>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</si>
  <si>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</si>
  <si>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</si>
  <si>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</si>
  <si>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</si>
  <si>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</si>
  <si>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</si>
  <si>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</si>
  <si>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</si>
  <si>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</si>
  <si>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</si>
  <si>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</si>
  <si>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</si>
  <si>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</si>
  <si>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</si>
  <si>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</si>
  <si>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</si>
  <si>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</si>
  <si>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</si>
  <si>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</si>
  <si>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</si>
  <si>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</si>
  <si>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</si>
  <si>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</si>
  <si>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</si>
  <si>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</si>
  <si>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</si>
  <si>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</si>
  <si>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</si>
  <si>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</si>
  <si>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</si>
  <si>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</si>
  <si>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</si>
  <si>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</si>
  <si>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</si>
  <si>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</si>
  <si>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</si>
  <si>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</si>
  <si>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</si>
  <si>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</si>
  <si>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</si>
  <si>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</si>
  <si>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</si>
  <si>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</si>
  <si>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</si>
  <si>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</si>
  <si>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</si>
  <si>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</si>
  <si>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</si>
  <si>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</si>
  <si>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</si>
  <si>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</si>
  <si>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</si>
  <si>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</si>
  <si>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</si>
  <si>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</si>
  <si>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</si>
  <si>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</si>
  <si>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</si>
  <si>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</si>
  <si>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</si>
  <si>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</si>
  <si>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</si>
  <si>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</si>
  <si>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</si>
  <si>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</si>
  <si>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</si>
  <si>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</si>
  <si>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</si>
  <si>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</si>
  <si>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</si>
  <si>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</si>
  <si>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</si>
  <si>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</si>
  <si>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</si>
  <si>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</si>
  <si>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</si>
  <si>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</si>
  <si>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</si>
  <si>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</si>
  <si>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</si>
  <si>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</si>
  <si>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</si>
  <si>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</si>
  <si>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</si>
  <si>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</si>
  <si>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</si>
  <si>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</si>
  <si>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</si>
  <si>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</si>
  <si>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</si>
  <si>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</si>
  <si>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</si>
  <si>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</si>
  <si>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</si>
  <si>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</si>
  <si>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</si>
  <si>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</si>
  <si>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</si>
  <si>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</si>
  <si>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</si>
  <si>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</si>
  <si>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</si>
  <si>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</si>
  <si>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</si>
  <si>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</si>
  <si>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</si>
  <si>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</si>
  <si>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</si>
  <si>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</si>
  <si>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</si>
  <si>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</si>
  <si>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</si>
  <si>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</si>
  <si>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</si>
  <si>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</si>
  <si>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</si>
  <si>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</si>
  <si>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</si>
  <si>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</si>
  <si>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</si>
  <si>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</si>
  <si>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</si>
  <si>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</si>
  <si>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</si>
  <si>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</si>
  <si>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</si>
  <si>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</si>
  <si>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</si>
  <si>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</si>
  <si>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</si>
  <si>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</si>
  <si>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</si>
  <si>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</si>
  <si>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</si>
  <si>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</si>
  <si>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</si>
  <si>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</si>
  <si>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</si>
  <si>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</si>
  <si>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</si>
  <si>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</si>
  <si>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</si>
  <si>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</si>
  <si>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</si>
  <si>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</si>
  <si>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</si>
  <si>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</si>
  <si>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</si>
  <si>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</si>
  <si>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</si>
  <si>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</si>
  <si>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</si>
  <si>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</si>
  <si>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</si>
  <si>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</si>
  <si>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</si>
  <si>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</si>
  <si>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</si>
  <si>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</si>
  <si>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</si>
  <si>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</si>
  <si>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</si>
  <si>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</si>
  <si>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</si>
  <si>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</si>
  <si>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</si>
  <si>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</si>
  <si>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</si>
  <si>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</si>
  <si>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</si>
  <si>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</si>
  <si>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</si>
  <si>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</si>
  <si>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</si>
  <si>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</si>
  <si>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</si>
  <si>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</si>
  <si>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</si>
  <si>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</si>
  <si>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</si>
  <si>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</si>
  <si>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</si>
  <si>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</si>
  <si>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</si>
  <si>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</si>
  <si>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</si>
  <si>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</si>
  <si>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</si>
  <si>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</si>
  <si>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</si>
  <si>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</si>
  <si>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</si>
  <si>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</si>
  <si>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</si>
  <si>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</si>
  <si>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</si>
  <si>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</si>
  <si>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</si>
  <si>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</si>
  <si>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</si>
  <si>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</si>
  <si>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</si>
  <si>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</si>
  <si>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</si>
  <si>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</si>
  <si>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</si>
  <si>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</si>
  <si>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</si>
  <si>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</si>
  <si>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</si>
  <si>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</si>
  <si>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</si>
  <si>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</si>
  <si>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</si>
  <si>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</si>
  <si>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</si>
  <si>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</si>
  <si>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</si>
  <si>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</si>
  <si>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</si>
  <si>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</si>
  <si>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</si>
  <si>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</si>
  <si>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</si>
  <si>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</si>
  <si>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</si>
  <si>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</si>
  <si>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</si>
  <si>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</si>
  <si>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</si>
  <si>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</si>
  <si>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</si>
  <si>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</si>
  <si>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</si>
  <si>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</si>
  <si>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</si>
  <si>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</si>
  <si>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</si>
  <si>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</si>
  <si>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</si>
  <si>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</si>
  <si>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</si>
  <si>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</si>
  <si>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</si>
  <si>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</si>
  <si>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</si>
  <si>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</si>
  <si>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</si>
  <si>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</si>
  <si>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</si>
  <si>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</si>
  <si>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</si>
  <si>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</si>
  <si>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</si>
  <si>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</si>
  <si>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</si>
  <si>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</si>
  <si>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</si>
  <si>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</si>
  <si>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</si>
  <si>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</si>
  <si>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</si>
  <si>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</si>
  <si>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</si>
  <si>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</si>
  <si>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</si>
  <si>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</si>
  <si>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</si>
  <si>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</si>
  <si>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</si>
  <si>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</si>
  <si>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</si>
  <si>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</si>
  <si>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</si>
  <si>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</si>
  <si>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</si>
  <si>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</si>
  <si>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</si>
  <si>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</si>
  <si>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</si>
  <si>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</si>
  <si>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</si>
  <si>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</si>
  <si>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</si>
  <si>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</si>
  <si>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</si>
  <si>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</si>
  <si>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</si>
  <si>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</si>
  <si>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</si>
  <si>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</si>
  <si>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</si>
  <si>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</si>
  <si>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</si>
  <si>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</si>
  <si>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</si>
  <si>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</si>
  <si>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</si>
  <si>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</si>
  <si>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</si>
  <si>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</si>
  <si>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</si>
  <si>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</si>
  <si>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</si>
  <si>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</si>
  <si>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</si>
  <si>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</si>
  <si>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</si>
  <si>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</si>
  <si>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</si>
  <si>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</si>
  <si>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</si>
  <si>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</si>
  <si>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</si>
  <si>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</si>
  <si>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</si>
  <si>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</si>
  <si>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</si>
  <si>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</si>
  <si>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</si>
  <si>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</si>
  <si>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</si>
  <si>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</si>
  <si>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</si>
  <si>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</si>
  <si>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</si>
  <si>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</si>
  <si>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</si>
  <si>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</si>
  <si>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</si>
  <si>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</si>
  <si>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</si>
  <si>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</si>
  <si>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</si>
  <si>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</si>
  <si>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</si>
  <si>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</si>
  <si>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</si>
  <si>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</si>
  <si>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</si>
  <si>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</si>
  <si>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</si>
  <si>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</si>
  <si>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</si>
  <si>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</si>
  <si>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</si>
  <si>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</si>
  <si>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</si>
  <si>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</si>
  <si>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</si>
  <si>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</si>
  <si>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</si>
  <si>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</si>
  <si>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</si>
  <si>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</si>
  <si>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</si>
  <si>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</si>
  <si>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</si>
  <si>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</si>
  <si>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</si>
  <si>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</si>
  <si>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</si>
  <si>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</si>
  <si>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</si>
  <si>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</si>
  <si>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</si>
  <si>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</si>
  <si>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</si>
  <si>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</si>
  <si>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</si>
  <si>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</si>
  <si>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</si>
  <si>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</si>
  <si>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</si>
  <si>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</si>
  <si>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</si>
  <si>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</si>
  <si>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</si>
  <si>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</si>
  <si>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</si>
  <si>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</si>
  <si>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</si>
  <si>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</si>
  <si>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</si>
  <si>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</si>
  <si>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</si>
  <si>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</si>
  <si>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</si>
  <si>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</si>
  <si>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</si>
  <si>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</si>
  <si>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</si>
  <si>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</si>
  <si>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</si>
  <si>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</si>
  <si>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</si>
  <si>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</si>
  <si>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</si>
  <si>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</si>
  <si>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</si>
  <si>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</si>
  <si>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</si>
  <si>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</si>
  <si>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</si>
  <si>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</si>
  <si>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</si>
  <si>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</si>
  <si>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</si>
  <si>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</si>
  <si>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</si>
  <si>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</si>
  <si>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</si>
  <si>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</si>
  <si>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</si>
  <si>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</si>
  <si>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</si>
  <si>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</si>
  <si>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</si>
  <si>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</si>
  <si>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</si>
  <si>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</si>
  <si>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</si>
  <si>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</si>
  <si>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</si>
  <si>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</si>
  <si>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</si>
  <si>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</si>
  <si>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</si>
  <si>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</si>
  <si>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</si>
  <si>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</si>
  <si>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</si>
  <si>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</si>
  <si>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</si>
  <si>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</si>
  <si>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</si>
  <si>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</si>
  <si>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</si>
  <si>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</si>
  <si>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</si>
  <si>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</si>
  <si>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</si>
  <si>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</si>
  <si>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</si>
  <si>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</si>
  <si>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</si>
  <si>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</si>
  <si>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</si>
  <si>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</si>
  <si>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</si>
  <si>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</si>
  <si>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</si>
  <si>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</si>
  <si>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</si>
  <si>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</si>
  <si>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</si>
  <si>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</si>
  <si>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</si>
  <si>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</si>
  <si>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</si>
  <si>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</si>
  <si>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</si>
  <si>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</si>
  <si>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</si>
  <si>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</si>
  <si>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</si>
  <si>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</si>
  <si>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</si>
  <si>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</si>
  <si>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</si>
  <si>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</si>
  <si>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</si>
  <si>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</si>
  <si>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</si>
  <si>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</si>
  <si>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</si>
  <si>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</si>
  <si>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</si>
  <si>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</si>
  <si>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</si>
  <si>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</si>
  <si>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</si>
  <si>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</si>
  <si>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</si>
  <si>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</si>
  <si>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</si>
  <si>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</si>
  <si>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</si>
  <si>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</si>
  <si>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</si>
  <si>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</si>
  <si>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</si>
  <si>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</si>
  <si>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</si>
  <si>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</si>
  <si>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</si>
  <si>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</si>
  <si>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</si>
  <si>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</si>
  <si>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</si>
  <si>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</si>
  <si>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</si>
  <si>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</si>
  <si>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</si>
  <si>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</si>
  <si>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</si>
  <si>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</si>
  <si>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</si>
  <si>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</si>
  <si>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</si>
  <si>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</si>
  <si>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</si>
  <si>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</si>
  <si>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</si>
  <si>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</si>
  <si>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</si>
  <si>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</si>
  <si>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</si>
  <si>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</si>
  <si>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</si>
  <si>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</si>
  <si>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</si>
  <si>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</si>
  <si>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</si>
  <si>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</si>
  <si>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</si>
  <si>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</si>
  <si>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</si>
  <si>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</si>
  <si>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</si>
  <si>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</si>
  <si>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</si>
  <si>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</si>
  <si>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</si>
  <si>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</si>
  <si>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</si>
  <si>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</si>
  <si>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</si>
  <si>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</si>
  <si>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</si>
  <si>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</si>
  <si>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</si>
  <si>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</si>
  <si>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</si>
  <si>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</si>
  <si>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</si>
  <si>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</si>
  <si>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</si>
  <si>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</si>
  <si>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</si>
  <si>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</si>
  <si>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</si>
  <si>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</si>
  <si>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</si>
  <si>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</si>
  <si>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</si>
  <si>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</si>
  <si>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</si>
  <si>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</si>
  <si>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</si>
  <si>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</si>
  <si>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</si>
  <si>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</si>
  <si>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</si>
  <si>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</si>
  <si>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</si>
  <si>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</si>
  <si>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</si>
  <si>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</si>
  <si>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</si>
  <si>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</si>
  <si>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</si>
  <si>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</si>
  <si>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</si>
  <si>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</si>
  <si>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</si>
  <si>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</si>
  <si>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</si>
  <si>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</si>
  <si>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</si>
  <si>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</si>
  <si>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</si>
  <si>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</si>
  <si>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</si>
  <si>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</si>
  <si>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</si>
  <si>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</si>
  <si>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</si>
  <si>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</si>
  <si>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</si>
  <si>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</si>
  <si>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</si>
  <si>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</si>
  <si>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</si>
  <si>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</si>
  <si>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</si>
  <si>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</si>
  <si>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</si>
  <si>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</si>
  <si>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</si>
  <si>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</si>
  <si>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</si>
  <si>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</si>
  <si>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</si>
  <si>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</si>
  <si>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</si>
  <si>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</si>
  <si>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</si>
  <si>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</si>
  <si>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</si>
  <si>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</si>
  <si>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</si>
  <si>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</si>
  <si>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</si>
  <si>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</si>
  <si>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</si>
  <si>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</si>
  <si>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</si>
  <si>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</si>
  <si>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</si>
  <si>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</si>
  <si>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</si>
  <si>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</si>
  <si>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</si>
  <si>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</si>
  <si>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</si>
  <si>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</si>
  <si>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</si>
  <si>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</si>
  <si>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</si>
  <si>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</si>
  <si>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</si>
  <si>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</si>
  <si>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</si>
  <si>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</si>
  <si>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</si>
  <si>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</si>
  <si>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</si>
  <si>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</si>
  <si>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</si>
  <si>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</si>
  <si>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</si>
  <si>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</si>
  <si>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</si>
  <si>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</si>
  <si>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</si>
  <si>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</si>
  <si>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</si>
  <si>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</si>
  <si>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</si>
  <si>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</si>
  <si>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</si>
  <si>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</si>
  <si>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</si>
  <si>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</si>
  <si>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</si>
  <si>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</si>
  <si>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</si>
  <si>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</si>
  <si>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</si>
  <si>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</si>
  <si>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</si>
  <si>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</si>
  <si>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</si>
  <si>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</si>
  <si>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</si>
  <si>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</si>
  <si>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</si>
  <si>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</si>
  <si>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</si>
  <si>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</si>
  <si>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</si>
  <si>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</si>
  <si>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</si>
  <si>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</si>
  <si>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</si>
  <si>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</si>
  <si>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</si>
  <si>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</si>
  <si>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</si>
  <si>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</si>
  <si>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</si>
  <si>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</si>
  <si>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</si>
  <si>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</si>
  <si>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</si>
  <si>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</si>
  <si>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</si>
  <si>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</si>
  <si>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</si>
  <si>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</si>
  <si>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</si>
  <si>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</si>
  <si>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</si>
  <si>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</si>
  <si>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</si>
  <si>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</si>
  <si>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</si>
  <si>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</si>
  <si>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</si>
  <si>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</si>
  <si>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</si>
  <si>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</si>
  <si>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</si>
  <si>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</si>
  <si>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</si>
  <si>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</si>
  <si>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</si>
  <si>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</si>
  <si>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</si>
  <si>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</si>
  <si>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</si>
  <si>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</si>
  <si>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</si>
  <si>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</si>
  <si>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</si>
  <si>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</si>
  <si>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</si>
  <si>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</si>
  <si>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</si>
  <si>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</si>
  <si>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</si>
  <si>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</si>
  <si>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</si>
  <si>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</si>
  <si>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</si>
  <si>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</si>
  <si>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</si>
  <si>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</si>
  <si>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</si>
  <si>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</si>
  <si>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</si>
  <si>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</si>
  <si>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</si>
  <si>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</si>
  <si>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</si>
  <si>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</si>
  <si>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</si>
  <si>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</si>
  <si>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</si>
  <si>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</si>
  <si>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</si>
  <si>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</si>
  <si>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</si>
  <si>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</si>
  <si>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</si>
  <si>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</si>
  <si>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</si>
  <si>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</si>
  <si>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</si>
  <si>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</si>
  <si>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</si>
  <si>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</si>
  <si>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</si>
  <si>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</si>
  <si>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</si>
  <si>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</si>
  <si>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</si>
  <si>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</si>
  <si>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</si>
  <si>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</si>
  <si>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</si>
  <si>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</si>
  <si>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</si>
  <si>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</si>
  <si>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</si>
  <si>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</si>
  <si>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</si>
  <si>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</si>
  <si>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</si>
  <si>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</si>
  <si>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</si>
  <si>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</si>
  <si>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</si>
  <si>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</si>
  <si>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</si>
  <si>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</si>
  <si>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</si>
  <si>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</si>
  <si>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</si>
  <si>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</si>
  <si>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</si>
  <si>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</si>
  <si>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</si>
  <si>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</si>
  <si>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</si>
  <si>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</si>
  <si>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</si>
  <si>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</si>
  <si>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</si>
  <si>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</si>
  <si>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</si>
  <si>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</si>
  <si>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</si>
  <si>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</si>
  <si>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</si>
  <si>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</si>
  <si>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</si>
  <si>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</si>
  <si>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</si>
  <si>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</si>
  <si>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</si>
  <si>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</si>
  <si>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</si>
  <si>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</si>
  <si>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</si>
  <si>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</si>
  <si>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</si>
  <si>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</si>
  <si>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</si>
  <si>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</si>
  <si>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</si>
  <si>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</si>
  <si>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</si>
  <si>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</si>
  <si>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</si>
  <si>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</si>
  <si>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</si>
  <si>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</si>
  <si>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</si>
  <si>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</si>
  <si>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</si>
  <si>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</si>
  <si>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</si>
  <si>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</si>
  <si>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</si>
  <si>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</si>
  <si>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</si>
  <si>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</si>
  <si>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</si>
  <si>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</si>
  <si>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</si>
  <si>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</si>
  <si>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</si>
  <si>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</si>
  <si>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</si>
  <si>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</si>
  <si>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</si>
  <si>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</si>
  <si>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</si>
  <si>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</si>
  <si>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</si>
  <si>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</si>
  <si>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</si>
  <si>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</si>
  <si>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</si>
  <si>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</si>
  <si>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</si>
  <si>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</si>
  <si>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</si>
  <si>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</si>
  <si>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</si>
  <si>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</si>
  <si>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</si>
  <si>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</si>
  <si>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</si>
  <si>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</si>
  <si>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</si>
  <si>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</si>
  <si>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</si>
  <si>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</si>
  <si>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</si>
  <si>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</si>
  <si>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</si>
  <si>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</si>
  <si>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</si>
  <si>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</si>
  <si>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</si>
  <si>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</si>
  <si>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</si>
  <si>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</si>
  <si>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</si>
  <si>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</si>
  <si>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</si>
  <si>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</si>
  <si>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</si>
  <si>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</si>
  <si>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</si>
  <si>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</si>
  <si>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</si>
  <si>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</si>
  <si>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</si>
  <si>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</si>
  <si>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</si>
  <si>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</si>
  <si>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</si>
  <si>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</si>
  <si>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</si>
  <si>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</si>
  <si>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</si>
  <si>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</si>
  <si>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</si>
  <si>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</si>
  <si>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</si>
  <si>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</si>
  <si>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</si>
  <si>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</si>
  <si>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</si>
  <si>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</si>
  <si>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</si>
  <si>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</si>
  <si>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</si>
  <si>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</si>
  <si>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</si>
  <si>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</si>
  <si>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</si>
  <si>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</si>
  <si>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</si>
  <si>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</si>
  <si>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</si>
  <si>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</si>
  <si>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</si>
  <si>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</si>
  <si>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</si>
  <si>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</si>
  <si>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</si>
  <si>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</si>
  <si>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</si>
  <si>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</si>
  <si>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</si>
  <si>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</si>
  <si>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</si>
  <si>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</si>
  <si>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</si>
  <si>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</si>
  <si>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</si>
  <si>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</si>
  <si>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</si>
  <si>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</si>
  <si>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</si>
  <si>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</si>
  <si>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</si>
  <si>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</si>
  <si>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</si>
  <si>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</si>
  <si>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</si>
  <si>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</si>
  <si>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</si>
  <si>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</si>
  <si>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</si>
  <si>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</si>
  <si>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</si>
  <si>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</si>
  <si>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</si>
  <si>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</si>
  <si>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</si>
  <si>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</si>
  <si>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</si>
  <si>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</si>
  <si>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</si>
  <si>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</si>
  <si>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</si>
  <si>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</si>
  <si>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</si>
  <si>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</si>
  <si>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</si>
  <si>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</si>
  <si>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</si>
  <si>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</si>
  <si>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</si>
  <si>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</si>
  <si>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</si>
  <si>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</si>
  <si>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</si>
  <si>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</si>
  <si>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</si>
  <si>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</si>
  <si>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</si>
  <si>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</si>
  <si>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</si>
  <si>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</si>
  <si>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</si>
  <si>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</si>
  <si>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</si>
  <si>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</si>
  <si>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</si>
  <si>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</si>
  <si>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</si>
  <si>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</si>
  <si>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</si>
  <si>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</si>
  <si>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</si>
  <si>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</si>
  <si>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</si>
  <si>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</si>
  <si>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</si>
  <si>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</si>
  <si>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</si>
  <si>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</si>
  <si>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</si>
  <si>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</si>
  <si>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</si>
  <si>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</si>
  <si>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</si>
  <si>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</si>
  <si>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</si>
  <si>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</si>
  <si>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</si>
  <si>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</si>
  <si>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</si>
  <si>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</si>
  <si>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</si>
  <si>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</si>
  <si>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</si>
  <si>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</si>
  <si>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</si>
  <si>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</si>
  <si>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</si>
  <si>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</si>
  <si>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</si>
  <si>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</si>
  <si>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</si>
  <si>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</si>
  <si>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</si>
  <si>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</si>
  <si>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</si>
  <si>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</si>
  <si>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</si>
  <si>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</si>
  <si>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</si>
  <si>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</si>
  <si>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</si>
  <si>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</si>
  <si>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</si>
  <si>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</si>
  <si>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</si>
  <si>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</si>
  <si>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</si>
  <si>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</si>
  <si>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</si>
  <si>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</si>
  <si>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</si>
  <si>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</si>
  <si>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</si>
  <si>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</si>
  <si>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</si>
  <si>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</si>
  <si>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</si>
  <si>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</si>
  <si>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</si>
  <si>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</si>
  <si>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</si>
  <si>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</si>
  <si>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</si>
  <si>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</si>
  <si>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</si>
  <si>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</si>
  <si>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</si>
  <si>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</si>
  <si>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</si>
  <si>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</si>
  <si>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</si>
  <si>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</si>
  <si>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</si>
  <si>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</si>
  <si>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</si>
  <si>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</si>
  <si>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</si>
  <si>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</si>
  <si>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</si>
  <si>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</si>
  <si>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</si>
  <si>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</si>
  <si>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</si>
  <si>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</si>
  <si>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</si>
  <si>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</si>
  <si>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</si>
  <si>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</si>
  <si>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</si>
  <si>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</si>
  <si>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</si>
  <si>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</si>
  <si>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</si>
  <si>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</si>
  <si>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</si>
  <si>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</si>
  <si>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</si>
  <si>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</si>
  <si>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</si>
  <si>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</si>
  <si>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</si>
  <si>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</si>
  <si>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</si>
  <si>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</si>
  <si>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</si>
  <si>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</si>
  <si>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</si>
  <si>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</si>
  <si>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</si>
  <si>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</si>
  <si>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</si>
  <si>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</si>
  <si>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</si>
  <si>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</si>
  <si>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</si>
  <si>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</si>
  <si>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</si>
  <si>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</si>
  <si>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</si>
  <si>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</si>
  <si>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</si>
  <si>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</si>
  <si>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</si>
  <si>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</si>
  <si>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</si>
  <si>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</si>
  <si>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</si>
  <si>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</si>
  <si>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</si>
  <si>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</si>
  <si>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</si>
  <si>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</si>
  <si>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</si>
  <si>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</si>
  <si>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</si>
  <si>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</si>
  <si>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</si>
  <si>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</si>
  <si>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</si>
  <si>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</si>
  <si>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</si>
  <si>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</si>
  <si>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</si>
  <si>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</si>
  <si>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</si>
  <si>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</si>
  <si>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</si>
  <si>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</si>
  <si>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</si>
  <si>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</si>
  <si>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</si>
  <si>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</si>
  <si>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</si>
  <si>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</si>
  <si>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</si>
  <si>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</si>
  <si>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</si>
  <si>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</si>
  <si>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</si>
  <si>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</si>
  <si>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</si>
  <si>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</si>
  <si>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</si>
  <si>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</si>
  <si>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</si>
  <si>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</si>
  <si>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</si>
  <si>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</si>
  <si>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</si>
  <si>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</si>
  <si>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</si>
  <si>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</si>
  <si>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</si>
  <si>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</si>
  <si>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</si>
  <si>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</si>
  <si>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</si>
  <si>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</si>
  <si>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</si>
  <si>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</si>
  <si>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</si>
  <si>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</si>
  <si>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</si>
  <si>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</si>
  <si>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</si>
  <si>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</si>
  <si>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</si>
  <si>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</si>
  <si>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</si>
  <si>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</si>
  <si>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</si>
  <si>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</si>
  <si>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</si>
  <si>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</si>
  <si>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</si>
  <si>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</si>
  <si>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</si>
  <si>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</si>
  <si>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</si>
  <si>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</si>
  <si>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</si>
  <si>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</si>
  <si>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</si>
  <si>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</si>
  <si>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</si>
  <si>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</si>
  <si>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</si>
  <si>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</si>
  <si>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</si>
  <si>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</si>
  <si>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</si>
  <si>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</si>
  <si>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</si>
  <si>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</si>
  <si>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</si>
  <si>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</si>
  <si>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</si>
  <si>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</si>
  <si>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</si>
  <si>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</si>
  <si>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</si>
  <si>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</si>
  <si>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</si>
  <si>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</si>
  <si>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</si>
  <si>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</si>
  <si>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</si>
  <si>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</si>
  <si>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</si>
  <si>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</si>
  <si>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</si>
  <si>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</si>
  <si>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</si>
  <si>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</si>
  <si>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</si>
  <si>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</si>
  <si>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</si>
  <si>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</si>
  <si>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</si>
  <si>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</si>
  <si>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</si>
  <si>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</si>
  <si>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</si>
  <si>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</si>
  <si>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</si>
  <si>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</si>
  <si>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</si>
  <si>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</si>
  <si>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</si>
  <si>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</si>
  <si>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</si>
  <si>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</si>
  <si>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</si>
  <si>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</si>
  <si>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</si>
  <si>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</si>
  <si>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</si>
  <si>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</si>
  <si>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</si>
  <si>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</si>
  <si>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</si>
  <si>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</si>
  <si>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</si>
  <si>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</si>
  <si>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</si>
  <si>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</si>
  <si>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</si>
  <si>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</si>
  <si>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</si>
  <si>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</si>
  <si>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</si>
  <si>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</si>
  <si>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</si>
  <si>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</si>
  <si>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</si>
  <si>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</si>
  <si>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</si>
  <si>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</si>
  <si>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</si>
  <si>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</si>
  <si>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</si>
  <si>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</si>
  <si>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</si>
  <si>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</si>
  <si>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</si>
  <si>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</si>
  <si>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</si>
  <si>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</si>
  <si>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</si>
  <si>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</si>
  <si>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</si>
  <si>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</si>
  <si>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</si>
  <si>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</si>
  <si>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</si>
  <si>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</si>
  <si>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</si>
  <si>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</si>
  <si>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</si>
  <si>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</si>
  <si>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</si>
  <si>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</si>
  <si>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</si>
  <si>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</si>
  <si>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</si>
  <si>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</si>
  <si>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</si>
  <si>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</si>
  <si>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</si>
  <si>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</si>
  <si>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</si>
  <si>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</si>
  <si>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</si>
  <si>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</si>
  <si>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</si>
  <si>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</si>
  <si>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</si>
  <si>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</si>
  <si>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</si>
  <si>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</si>
  <si>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</si>
  <si>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</si>
  <si>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</si>
  <si>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</si>
  <si>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</si>
  <si>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</si>
  <si>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</si>
  <si>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</si>
  <si>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</si>
  <si>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</si>
  <si>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</si>
  <si>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</si>
  <si>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</si>
  <si>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</si>
  <si>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</si>
  <si>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</si>
  <si>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</si>
  <si>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</si>
  <si>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</si>
  <si>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</si>
  <si>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</si>
  <si>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</si>
  <si>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</si>
  <si>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</si>
  <si>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</si>
  <si>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</si>
  <si>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</si>
  <si>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</si>
  <si>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</si>
  <si>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</si>
  <si>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</si>
  <si>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</si>
  <si>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</si>
  <si>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</si>
  <si>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</si>
  <si>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</si>
  <si>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</si>
  <si>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</si>
  <si>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</si>
  <si>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</si>
  <si>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</si>
  <si>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</si>
  <si>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</si>
  <si>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</si>
  <si>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</si>
  <si>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</si>
  <si>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</si>
  <si>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</si>
  <si>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</si>
  <si>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</si>
  <si>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</si>
  <si>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</si>
  <si>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</si>
  <si>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</si>
  <si>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</si>
  <si>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</si>
  <si>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</si>
  <si>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</si>
  <si>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</si>
  <si>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</si>
  <si>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</si>
  <si>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</si>
  <si>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</si>
  <si>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</si>
  <si>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</si>
  <si>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</si>
  <si>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</si>
  <si>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</si>
  <si>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</si>
  <si>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</si>
  <si>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</si>
  <si>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</si>
  <si>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</si>
  <si>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</si>
  <si>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</si>
  <si>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</si>
  <si>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</si>
  <si>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</si>
  <si>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</si>
  <si>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</si>
  <si>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</si>
  <si>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</si>
  <si>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</si>
  <si>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</si>
  <si>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</si>
  <si>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</si>
  <si>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</si>
  <si>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</si>
  <si>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</si>
  <si>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</si>
  <si>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</si>
  <si>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</si>
  <si>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</si>
  <si>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</si>
  <si>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</si>
  <si>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</si>
  <si>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</si>
  <si>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</si>
  <si>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</si>
  <si>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</si>
  <si>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</si>
  <si>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</si>
  <si>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</si>
  <si>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</si>
  <si>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</si>
  <si>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</si>
  <si>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</si>
  <si>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</si>
  <si>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</si>
  <si>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</si>
  <si>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</si>
  <si>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</si>
  <si>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</si>
  <si>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</si>
  <si>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</si>
  <si>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</si>
  <si>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</si>
  <si>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</si>
  <si>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</si>
  <si>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</si>
  <si>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</si>
  <si>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</si>
  <si>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</si>
  <si>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</si>
  <si>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</si>
  <si>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</si>
  <si>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</si>
  <si>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</si>
  <si>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</si>
  <si>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</si>
  <si>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</si>
  <si>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</si>
  <si>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</si>
  <si>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</si>
  <si>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</si>
  <si>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</si>
  <si>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</si>
  <si>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</si>
  <si>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</si>
  <si>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</si>
  <si>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</si>
  <si>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</si>
  <si>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</si>
  <si>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</si>
  <si>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</si>
  <si>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</si>
  <si>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</si>
  <si>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</si>
  <si>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</si>
  <si>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</si>
  <si>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</si>
  <si>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</si>
  <si>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</si>
  <si>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</si>
  <si>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</si>
  <si>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</si>
  <si>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</si>
  <si>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</si>
  <si>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</si>
  <si>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</si>
  <si>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</si>
  <si>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</si>
  <si>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</si>
  <si>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</si>
  <si>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</si>
  <si>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</si>
  <si>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</si>
  <si>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</si>
  <si>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</si>
  <si>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</si>
  <si>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</si>
  <si>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</si>
  <si>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</si>
  <si>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</si>
  <si>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</si>
  <si>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</si>
  <si>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</si>
  <si>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</si>
  <si>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</si>
  <si>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</si>
  <si>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</si>
  <si>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</si>
  <si>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</si>
  <si>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</si>
  <si>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</si>
  <si>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</si>
  <si>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</si>
  <si>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</si>
  <si>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</si>
  <si>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</si>
  <si>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</si>
  <si>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</si>
  <si>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</si>
  <si>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</si>
  <si>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</si>
  <si>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</si>
  <si>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</si>
  <si>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</si>
  <si>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</si>
  <si>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</si>
  <si>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</si>
  <si>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</si>
  <si>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</si>
  <si>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</si>
  <si>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</si>
  <si>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</si>
  <si>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</si>
  <si>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</si>
  <si>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</si>
  <si>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</si>
  <si>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</si>
  <si>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</si>
  <si>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</si>
  <si>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</si>
  <si>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</si>
  <si>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</si>
  <si>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</si>
  <si>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</si>
  <si>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</si>
  <si>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</si>
  <si>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</si>
  <si>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</si>
  <si>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</si>
  <si>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</si>
  <si>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</si>
  <si>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</si>
  <si>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</si>
  <si>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</si>
  <si>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</si>
  <si>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</si>
  <si>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</si>
  <si>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</si>
  <si>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</si>
  <si>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</si>
  <si>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</si>
  <si>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</si>
  <si>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</si>
  <si>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</si>
  <si>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</si>
  <si>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</si>
  <si>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</si>
  <si>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</si>
  <si>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</si>
  <si>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</si>
  <si>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</si>
  <si>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</si>
  <si>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</si>
  <si>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</si>
  <si>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</si>
  <si>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</si>
  <si>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</si>
  <si>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</si>
  <si>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</si>
  <si>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</si>
  <si>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</si>
  <si>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</si>
  <si>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</si>
  <si>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</si>
  <si>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</si>
  <si>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</si>
  <si>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</si>
  <si>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</si>
  <si>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</si>
  <si>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</si>
  <si>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</si>
  <si>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</si>
  <si>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</si>
  <si>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</si>
  <si>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</si>
  <si>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</si>
  <si>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</si>
  <si>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</si>
  <si>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</si>
  <si>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</si>
  <si>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</si>
  <si>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</si>
  <si>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</si>
  <si>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</si>
  <si>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</si>
  <si>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</si>
  <si>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</si>
  <si>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</si>
  <si>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</si>
  <si>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</si>
  <si>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</si>
  <si>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</si>
  <si>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</si>
  <si>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</si>
  <si>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</si>
  <si>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</si>
  <si>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</si>
  <si>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</si>
  <si>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</si>
  <si>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</si>
  <si>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</si>
  <si>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</si>
  <si>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</si>
  <si>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</si>
  <si>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</si>
  <si>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</si>
  <si>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</si>
  <si>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</si>
  <si>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</si>
  <si>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</si>
  <si>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</si>
  <si>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</si>
  <si>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</si>
  <si>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</si>
  <si>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</si>
  <si>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</si>
  <si>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</si>
  <si>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</si>
  <si>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</si>
  <si>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</si>
  <si>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</si>
  <si>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</si>
  <si>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</si>
  <si>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</si>
  <si>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</si>
  <si>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</si>
  <si>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</si>
  <si>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</si>
  <si>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</si>
  <si>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</si>
  <si>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</si>
  <si>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</si>
  <si>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</si>
  <si>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</si>
  <si>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</si>
  <si>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</si>
  <si>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</si>
  <si>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</si>
  <si>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</si>
  <si>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</si>
  <si>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</si>
  <si>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</si>
  <si>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</si>
  <si>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</si>
  <si>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</si>
  <si>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</si>
  <si>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</si>
  <si>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</si>
  <si>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</si>
  <si>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</si>
  <si>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</si>
  <si>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</si>
  <si>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</si>
  <si>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</si>
  <si>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</si>
  <si>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</si>
  <si>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</si>
  <si>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</si>
  <si>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</si>
  <si>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</si>
  <si>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</si>
  <si>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</si>
  <si>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</si>
  <si>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</si>
  <si>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</si>
  <si>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</si>
  <si>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</si>
  <si>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</si>
  <si>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</si>
  <si>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</si>
  <si>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</si>
  <si>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</si>
  <si>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</si>
  <si>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</si>
  <si>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</si>
  <si>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</si>
  <si>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</si>
  <si>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</si>
  <si>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</si>
  <si>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</si>
  <si>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</si>
  <si>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</si>
  <si>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</si>
  <si>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</si>
  <si>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</si>
  <si>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</si>
  <si>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</si>
  <si>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</si>
  <si>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</si>
  <si>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</si>
  <si>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</si>
  <si>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</si>
  <si>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</si>
  <si>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</si>
  <si>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</si>
  <si>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</si>
  <si>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</si>
  <si>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</si>
  <si>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</si>
  <si>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</si>
  <si>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</si>
  <si>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</si>
  <si>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</si>
  <si>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</si>
  <si>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</si>
  <si>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</si>
  <si>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</si>
  <si>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</si>
  <si>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</si>
  <si>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</si>
  <si>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</si>
  <si>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</si>
  <si>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</si>
  <si>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</si>
  <si>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</si>
  <si>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</si>
  <si>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</si>
  <si>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</si>
  <si>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</si>
  <si>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</si>
  <si>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</si>
  <si>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</si>
  <si>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</si>
  <si>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</si>
  <si>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</si>
  <si>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</si>
  <si>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</si>
  <si>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</si>
  <si>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</si>
  <si>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</si>
  <si>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</si>
  <si>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</si>
  <si>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</si>
  <si>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</si>
  <si>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</si>
  <si>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</si>
  <si>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</si>
  <si>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</si>
  <si>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</si>
  <si>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</si>
  <si>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</si>
  <si>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</si>
  <si>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</si>
  <si>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</si>
  <si>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</si>
  <si>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</si>
  <si>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</si>
  <si>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</si>
  <si>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</si>
  <si>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</si>
  <si>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</si>
  <si>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</si>
  <si>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</si>
  <si>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</si>
  <si>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</si>
  <si>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</si>
  <si>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</si>
  <si>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</si>
  <si>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</si>
  <si>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</si>
  <si>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</si>
  <si>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</si>
  <si>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</si>
  <si>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</si>
  <si>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</si>
  <si>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</si>
  <si>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</si>
  <si>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</si>
  <si>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</si>
  <si>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</si>
  <si>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</si>
  <si>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</si>
  <si>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</si>
  <si>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</si>
  <si>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</si>
  <si>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</si>
  <si>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</si>
  <si>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</si>
  <si>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</si>
  <si>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</si>
  <si>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</si>
  <si>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</si>
  <si>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</si>
  <si>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</si>
  <si>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</si>
  <si>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</si>
  <si>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</si>
  <si>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</si>
  <si>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</si>
  <si>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</si>
  <si>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</si>
  <si>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</si>
  <si>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</si>
  <si>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</si>
  <si>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</si>
  <si>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</si>
  <si>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</si>
  <si>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</si>
  <si>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</si>
  <si>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</si>
  <si>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</si>
  <si>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</si>
  <si>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</si>
  <si>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</si>
  <si>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</si>
  <si>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</si>
  <si>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</si>
  <si>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</si>
  <si>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</si>
  <si>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</si>
  <si>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</si>
  <si>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</si>
  <si>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</si>
  <si>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</si>
  <si>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</si>
  <si>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</si>
  <si>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</si>
  <si>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</si>
  <si>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</si>
  <si>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</si>
  <si>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</si>
  <si>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</si>
  <si>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</si>
  <si>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</si>
  <si>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</si>
  <si>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</si>
  <si>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</si>
  <si>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</si>
  <si>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</si>
  <si>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</si>
  <si>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</si>
  <si>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</si>
  <si>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</si>
  <si>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</si>
  <si>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</si>
  <si>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</si>
  <si>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</si>
  <si>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</si>
  <si>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</si>
  <si>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</si>
  <si>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</si>
  <si>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</si>
  <si>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</si>
  <si>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</si>
  <si>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</si>
  <si>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</si>
  <si>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</si>
  <si>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</si>
  <si>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</si>
  <si>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</si>
  <si>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</si>
  <si>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</si>
  <si>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</si>
  <si>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</si>
  <si>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</si>
  <si>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</si>
  <si>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</si>
  <si>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</si>
  <si>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</si>
  <si>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</si>
  <si>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</si>
  <si>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</si>
  <si>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</si>
  <si>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</si>
  <si>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</si>
  <si>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</si>
  <si>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</si>
  <si>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</si>
  <si>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</si>
  <si>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</si>
  <si>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</si>
  <si>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</si>
  <si>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</si>
  <si>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</si>
  <si>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</si>
  <si>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</si>
  <si>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</si>
  <si>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</si>
  <si>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</si>
  <si>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</si>
  <si>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</si>
  <si>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</si>
  <si>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</si>
  <si>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</si>
  <si>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</si>
  <si>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</si>
  <si>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</si>
  <si>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</si>
  <si>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</si>
  <si>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</si>
  <si>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</si>
  <si>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</si>
  <si>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</si>
  <si>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</si>
  <si>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</si>
  <si>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</si>
  <si>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</si>
  <si>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</si>
  <si>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</si>
  <si>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</si>
  <si>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</si>
  <si>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</si>
  <si>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</si>
  <si>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</si>
  <si>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</si>
  <si>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</si>
  <si>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</si>
  <si>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</si>
  <si>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</si>
  <si>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</si>
  <si>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</si>
  <si>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</si>
  <si>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</si>
  <si>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</si>
  <si>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</si>
  <si>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</si>
  <si>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</si>
  <si>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</si>
  <si>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</si>
  <si>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</si>
  <si>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</si>
  <si>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</si>
  <si>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</si>
  <si>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</si>
  <si>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</si>
  <si>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</si>
  <si>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</si>
  <si>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</si>
  <si>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</si>
  <si>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</si>
  <si>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</si>
  <si>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</si>
  <si>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</si>
  <si>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</si>
  <si>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</si>
  <si>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</si>
  <si>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</si>
  <si>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</si>
  <si>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</si>
  <si>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</si>
  <si>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</si>
  <si>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</si>
  <si>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</si>
  <si>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</si>
  <si>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</si>
  <si>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</si>
  <si>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</si>
  <si>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</si>
  <si>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</si>
  <si>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</si>
  <si>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</si>
  <si>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</si>
  <si>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</si>
  <si>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</si>
  <si>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</si>
  <si>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</si>
  <si>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</si>
  <si>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</si>
  <si>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</si>
  <si>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</si>
  <si>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</si>
  <si>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</si>
  <si>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</si>
  <si>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</si>
  <si>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</si>
  <si>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</si>
  <si>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</si>
  <si>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</si>
  <si>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</si>
  <si>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</si>
  <si>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</si>
  <si>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</si>
  <si>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</si>
  <si>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</si>
  <si>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</si>
  <si>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</si>
  <si>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</si>
  <si>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</si>
  <si>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</si>
  <si>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</si>
  <si>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</si>
  <si>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</si>
  <si>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</si>
  <si>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</si>
  <si>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</si>
  <si>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</si>
  <si>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</si>
  <si>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</si>
  <si>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</si>
  <si>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</si>
  <si>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</si>
  <si>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</si>
  <si>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</si>
  <si>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</si>
  <si>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</si>
  <si>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</si>
  <si>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</si>
  <si>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</si>
  <si>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</si>
  <si>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</si>
  <si>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</si>
  <si>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</si>
  <si>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</si>
  <si>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</si>
  <si>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</si>
  <si>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</si>
  <si>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</si>
  <si>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</si>
  <si>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</si>
  <si>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</si>
  <si>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</si>
  <si>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</si>
  <si>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</si>
  <si>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</si>
  <si>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</si>
  <si>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</si>
  <si>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</si>
  <si>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</si>
  <si>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</si>
  <si>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</si>
  <si>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</si>
  <si>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</si>
  <si>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</si>
  <si>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</si>
  <si>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</si>
  <si>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</si>
  <si>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</si>
  <si>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</si>
  <si>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</si>
  <si>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</si>
  <si>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</si>
  <si>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</si>
  <si>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</si>
  <si>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</si>
  <si>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</si>
  <si>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</si>
  <si>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</si>
  <si>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</si>
  <si>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</si>
  <si>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</si>
  <si>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</si>
  <si>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</si>
  <si>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</si>
  <si>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</si>
  <si>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</si>
  <si>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</si>
  <si>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</si>
  <si>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</si>
  <si>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</si>
  <si>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</si>
  <si>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</si>
  <si>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</si>
  <si>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</si>
  <si>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</si>
  <si>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</si>
  <si>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</si>
  <si>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</si>
  <si>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</si>
  <si>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</si>
  <si>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</si>
  <si>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</si>
  <si>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</si>
  <si>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</si>
  <si>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</si>
  <si>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</si>
  <si>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</si>
  <si>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</si>
  <si>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</si>
  <si>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</si>
  <si>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</si>
  <si>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</si>
  <si>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</si>
  <si>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</si>
  <si>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</si>
  <si>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</si>
  <si>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</si>
  <si>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</si>
  <si>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</si>
  <si>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</si>
  <si>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</si>
  <si>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</si>
  <si>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</si>
  <si>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</si>
  <si>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</si>
  <si>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</si>
  <si>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</si>
  <si>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</si>
  <si>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</si>
  <si>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</si>
  <si>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</si>
  <si>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</si>
  <si>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</si>
  <si>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</si>
  <si>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</si>
  <si>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</si>
  <si>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</si>
  <si>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</si>
  <si>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</si>
  <si>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</si>
  <si>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</si>
  <si>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</si>
  <si>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</si>
  <si>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</si>
  <si>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</si>
  <si>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</si>
  <si>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</si>
  <si>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</si>
  <si>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</si>
  <si>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</si>
  <si>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</si>
  <si>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</si>
  <si>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</si>
  <si>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</si>
  <si>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</si>
  <si>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</si>
  <si>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</si>
  <si>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</si>
  <si>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</si>
  <si>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</si>
  <si>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</si>
  <si>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</si>
  <si>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</si>
  <si>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</si>
  <si>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</si>
  <si>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</si>
  <si>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</si>
  <si>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</si>
  <si>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</si>
  <si>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</si>
  <si>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</si>
  <si>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</si>
  <si>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</si>
  <si>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</si>
  <si>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</si>
  <si>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</si>
  <si>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</si>
  <si>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</si>
  <si>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</si>
  <si>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</si>
  <si>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</si>
  <si>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</si>
  <si>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</si>
  <si>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</si>
  <si>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</si>
  <si>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</si>
  <si>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</si>
  <si>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</si>
  <si>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</si>
  <si>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</si>
  <si>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</si>
  <si>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</si>
  <si>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</si>
  <si>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</si>
  <si>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</si>
  <si>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</si>
  <si>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</si>
  <si>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</si>
  <si>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</si>
  <si>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</si>
  <si>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</si>
  <si>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</si>
  <si>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</si>
  <si>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</si>
  <si>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</si>
  <si>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</si>
  <si>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</si>
  <si>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</si>
  <si>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</si>
  <si>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</si>
  <si>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</si>
  <si>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</si>
  <si>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</si>
  <si>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</si>
  <si>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</si>
  <si>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</si>
  <si>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</si>
  <si>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</si>
  <si>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</si>
  <si>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</si>
  <si>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</si>
  <si>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</si>
  <si>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</si>
  <si>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</si>
  <si>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</si>
  <si>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</si>
  <si>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</si>
  <si>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</si>
  <si>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</si>
  <si>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</si>
  <si>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</si>
  <si>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</si>
  <si>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</si>
  <si>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</si>
  <si>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</si>
  <si>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</si>
  <si>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</si>
  <si>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</si>
  <si>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</si>
  <si>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</si>
  <si>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</si>
  <si>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</si>
  <si>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</si>
  <si>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</si>
  <si>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</si>
  <si>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</si>
  <si>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</si>
  <si>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</si>
  <si>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</si>
  <si>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</si>
  <si>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</si>
  <si>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</si>
  <si>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</si>
  <si>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</si>
  <si>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</si>
  <si>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</si>
  <si>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</si>
  <si>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</si>
  <si>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</si>
  <si>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</si>
  <si>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</si>
  <si>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</si>
  <si>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</si>
  <si>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</si>
  <si>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</si>
  <si>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</si>
  <si>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</si>
  <si>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</si>
  <si>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</si>
  <si>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</si>
  <si>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</si>
  <si>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</si>
  <si>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</si>
  <si>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</si>
  <si>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</si>
  <si>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</si>
  <si>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</si>
  <si>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</si>
  <si>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</si>
  <si>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</si>
  <si>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</si>
  <si>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</si>
  <si>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</si>
  <si>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</si>
  <si>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</si>
  <si>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</si>
  <si>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</si>
  <si>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</si>
  <si>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</si>
  <si>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</si>
  <si>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</si>
  <si>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</si>
  <si>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</si>
  <si>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</si>
  <si>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</si>
  <si>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</si>
  <si>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</si>
  <si>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</si>
  <si>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</si>
  <si>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</si>
  <si>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</si>
  <si>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</si>
  <si>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</si>
  <si>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</si>
  <si>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</si>
  <si>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</si>
  <si>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</si>
  <si>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</si>
  <si>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</si>
  <si>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</si>
  <si>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</si>
  <si>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</si>
  <si>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</si>
  <si>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</si>
  <si>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</si>
  <si>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</si>
  <si>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</si>
  <si>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</si>
  <si>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</si>
  <si>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</si>
  <si>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</si>
  <si>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</si>
  <si>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</si>
  <si>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</si>
  <si>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</si>
  <si>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</si>
  <si>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</si>
  <si>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</si>
  <si>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</si>
  <si>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</si>
  <si>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</si>
  <si>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</si>
  <si>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</si>
  <si>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</si>
  <si>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</si>
  <si>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</si>
  <si>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</si>
  <si>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</si>
  <si>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</si>
  <si>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</si>
  <si>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</si>
  <si>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</si>
  <si>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</si>
  <si>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</si>
  <si>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</si>
  <si>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</si>
  <si>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</si>
  <si>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</si>
  <si>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</si>
  <si>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</si>
  <si>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</si>
  <si>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</si>
  <si>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</si>
  <si>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</si>
  <si>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</si>
  <si>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</si>
  <si>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</si>
  <si>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</si>
  <si>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</si>
  <si>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</si>
  <si>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</si>
  <si>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</si>
  <si>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</si>
  <si>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</si>
  <si>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</si>
  <si>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</si>
  <si>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</si>
  <si>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</si>
  <si>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</si>
  <si>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</si>
  <si>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</si>
  <si>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</si>
  <si>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</si>
  <si>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</si>
  <si>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</si>
  <si>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</si>
  <si>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</si>
  <si>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</si>
  <si>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</si>
  <si>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</si>
  <si>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</si>
  <si>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</si>
  <si>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</si>
  <si>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</si>
  <si>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</si>
  <si>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</si>
  <si>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</si>
  <si>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</si>
  <si>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</si>
  <si>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</si>
  <si>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</si>
  <si>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</si>
  <si>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</si>
  <si>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</si>
  <si>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</si>
  <si>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</si>
  <si>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</si>
  <si>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</si>
  <si>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</si>
  <si>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</si>
  <si>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</si>
  <si>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</si>
  <si>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</si>
  <si>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</si>
  <si>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</si>
  <si>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</si>
  <si>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</si>
  <si>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</si>
  <si>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</si>
  <si>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</si>
  <si>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</si>
  <si>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</si>
  <si>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</si>
  <si>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</si>
  <si>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</si>
  <si>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</si>
  <si>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</si>
  <si>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</si>
  <si>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</si>
  <si>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</si>
  <si>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</si>
  <si>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</si>
  <si>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</si>
  <si>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</si>
  <si>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</si>
  <si>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</si>
  <si>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</si>
  <si>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</si>
  <si>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</si>
  <si>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</si>
  <si>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</si>
  <si>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</si>
  <si>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</si>
  <si>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</si>
  <si>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</si>
  <si>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</si>
  <si>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</si>
  <si>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</si>
  <si>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</si>
  <si>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</si>
  <si>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</si>
  <si>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</si>
  <si>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</si>
  <si>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</si>
  <si>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</si>
  <si>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</si>
  <si>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</si>
  <si>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</si>
  <si>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</si>
  <si>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</si>
  <si>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</si>
  <si>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</si>
  <si>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</si>
  <si>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</si>
  <si>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</si>
  <si>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</si>
  <si>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</si>
  <si>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</si>
  <si>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</si>
  <si>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</si>
  <si>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</si>
  <si>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</si>
  <si>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</si>
  <si>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</si>
  <si>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</si>
  <si>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</si>
  <si>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</si>
  <si>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</si>
  <si>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</si>
  <si>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</si>
  <si>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</si>
  <si>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</si>
  <si>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</si>
  <si>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</si>
  <si>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</si>
  <si>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</si>
  <si>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</si>
  <si>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</si>
  <si>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</si>
  <si>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</si>
  <si>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</si>
  <si>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</si>
  <si>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</si>
  <si>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</si>
  <si>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</si>
  <si>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</si>
  <si>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</si>
  <si>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</si>
  <si>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</si>
  <si>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</si>
  <si>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</si>
  <si>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</si>
  <si>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</si>
  <si>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</si>
  <si>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</si>
  <si>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</si>
  <si>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</si>
  <si>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</si>
  <si>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</si>
  <si>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</si>
  <si>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</si>
  <si>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</si>
  <si>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</si>
  <si>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</si>
  <si>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</si>
  <si>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</si>
  <si>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</si>
  <si>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</si>
  <si>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</si>
  <si>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</si>
  <si>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</si>
  <si>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</si>
  <si>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</si>
  <si>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</si>
  <si>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</si>
  <si>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</si>
  <si>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</si>
  <si>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</si>
  <si>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</si>
  <si>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</si>
  <si>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</si>
  <si>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</si>
  <si>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</si>
  <si>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</si>
  <si>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</si>
  <si>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</si>
  <si>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</si>
  <si>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</si>
  <si>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</si>
  <si>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</si>
  <si>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</si>
  <si>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</si>
  <si>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</si>
  <si>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</si>
  <si>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</si>
  <si>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</si>
  <si>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</si>
  <si>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</si>
  <si>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</si>
  <si>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</si>
  <si>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</si>
  <si>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</si>
  <si>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</si>
  <si>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</si>
  <si>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</si>
  <si>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</si>
  <si>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</si>
  <si>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</si>
  <si>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</si>
  <si>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</si>
  <si>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</si>
  <si>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</si>
  <si>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</si>
  <si>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</si>
  <si>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</si>
  <si>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</si>
  <si>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</si>
  <si>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</si>
  <si>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</si>
  <si>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</si>
  <si>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</si>
  <si>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</si>
  <si>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</si>
  <si>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</si>
  <si>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</si>
  <si>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</si>
  <si>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</si>
  <si>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</si>
  <si>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</si>
  <si>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</si>
  <si>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</si>
  <si>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</si>
  <si>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</si>
  <si>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</si>
  <si>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</si>
  <si>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</si>
  <si>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</si>
  <si>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</si>
  <si>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</si>
  <si>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</si>
  <si>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</si>
  <si>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</si>
  <si>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</si>
  <si>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</si>
  <si>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</si>
  <si>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</si>
  <si>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</si>
  <si>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</si>
  <si>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</si>
  <si>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</si>
  <si>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</si>
  <si>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</si>
  <si>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</si>
  <si>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</si>
  <si>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</si>
  <si>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</si>
  <si>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</si>
  <si>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</si>
  <si>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</si>
  <si>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</si>
  <si>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</si>
  <si>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</si>
  <si>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</si>
  <si>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</si>
  <si>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</si>
  <si>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</si>
  <si>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</si>
  <si>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</si>
  <si>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</si>
  <si>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</si>
  <si>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</si>
  <si>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</si>
  <si>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</si>
  <si>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</si>
  <si>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</si>
  <si>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</si>
  <si>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</si>
  <si>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</si>
  <si>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</si>
  <si>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</si>
  <si>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</si>
  <si>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</si>
  <si>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</si>
  <si>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</si>
  <si>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</si>
  <si>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</si>
  <si>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</si>
  <si>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</si>
  <si>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</si>
  <si>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</si>
  <si>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</si>
  <si>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</si>
  <si>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</si>
  <si>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</si>
  <si>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</si>
  <si>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</si>
  <si>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</si>
  <si>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</si>
  <si>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</si>
  <si>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</si>
  <si>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</si>
  <si>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</si>
  <si>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</si>
  <si>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</si>
  <si>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</si>
  <si>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</si>
  <si>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</si>
  <si>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</si>
  <si>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</si>
  <si>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</si>
  <si>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</si>
  <si>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</si>
  <si>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</si>
  <si>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</si>
  <si>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</si>
  <si>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</si>
  <si>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</si>
  <si>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</si>
  <si>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</si>
  <si>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</si>
  <si>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</si>
  <si>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</si>
  <si>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</si>
  <si>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</si>
  <si>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</si>
  <si>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</si>
  <si>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</si>
  <si>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</si>
  <si>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</si>
  <si>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</si>
  <si>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</si>
  <si>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</si>
  <si>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</si>
  <si>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</si>
  <si>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</si>
  <si>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</si>
  <si>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</si>
  <si>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</si>
  <si>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</si>
  <si>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</si>
  <si>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</si>
  <si>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</si>
  <si>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</si>
  <si>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</si>
  <si>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</si>
  <si>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</si>
  <si>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</si>
  <si>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</si>
  <si>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</si>
  <si>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</si>
  <si>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</si>
  <si>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</si>
  <si>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</si>
  <si>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</si>
  <si>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</si>
  <si>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</si>
  <si>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</si>
  <si>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</si>
  <si>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</si>
  <si>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</si>
  <si>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</si>
  <si>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</si>
  <si>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</si>
  <si>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</si>
  <si>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</si>
  <si>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</si>
  <si>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</si>
  <si>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</si>
  <si>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</si>
  <si>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</si>
  <si>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</si>
  <si>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</si>
  <si>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</si>
  <si>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</si>
  <si>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</si>
  <si>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</si>
  <si>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</si>
  <si>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</si>
  <si>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</si>
  <si>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</si>
  <si>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</si>
  <si>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</si>
  <si>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</si>
  <si>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</si>
  <si>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</si>
  <si>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</si>
  <si>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</si>
  <si>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</si>
  <si>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</si>
  <si>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</si>
  <si>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</si>
  <si>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</si>
  <si>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</si>
  <si>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</si>
  <si>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</si>
  <si>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</si>
  <si>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</si>
  <si>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</si>
  <si>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</si>
  <si>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</si>
  <si>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</si>
  <si>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</si>
  <si>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</si>
  <si>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</si>
  <si>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</si>
  <si>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</si>
  <si>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</si>
  <si>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</si>
  <si>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</si>
  <si>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</si>
  <si>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</si>
  <si>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</si>
  <si>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</si>
  <si>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</si>
  <si>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</si>
  <si>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</si>
  <si>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</si>
  <si>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</si>
  <si>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</si>
  <si>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</si>
  <si>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</si>
  <si>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</si>
  <si>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</si>
  <si>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</si>
  <si>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</si>
  <si>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</si>
  <si>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</si>
  <si>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</si>
  <si>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</si>
  <si>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</si>
  <si>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</si>
  <si>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</si>
  <si>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</si>
  <si>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</si>
  <si>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</si>
  <si>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</si>
  <si>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</si>
  <si>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</si>
  <si>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</si>
  <si>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</si>
  <si>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</si>
  <si>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</si>
  <si>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</si>
  <si>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</si>
  <si>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</si>
  <si>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</si>
  <si>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</si>
  <si>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</si>
  <si>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</si>
  <si>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</si>
  <si>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</si>
  <si>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</si>
  <si>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</si>
  <si>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</si>
  <si>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</si>
  <si>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</si>
  <si>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</si>
  <si>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</si>
  <si>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</si>
  <si>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</si>
  <si>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</si>
  <si>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</si>
  <si>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</si>
  <si>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</si>
  <si>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</si>
  <si>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</si>
  <si>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</si>
  <si>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</si>
  <si>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</si>
  <si>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</si>
  <si>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</si>
  <si>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</si>
  <si>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</si>
  <si>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</si>
  <si>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</si>
  <si>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</si>
  <si>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</si>
  <si>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</si>
  <si>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</si>
  <si>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</si>
  <si>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</si>
  <si>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</si>
  <si>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</si>
  <si>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</si>
  <si>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</si>
  <si>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</si>
  <si>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</si>
  <si>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</si>
  <si>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</si>
  <si>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</si>
  <si>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</si>
  <si>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</si>
  <si>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</si>
  <si>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</si>
  <si>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</si>
  <si>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</si>
  <si>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</si>
  <si>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</si>
  <si>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</si>
  <si>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</si>
  <si>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</si>
  <si>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</si>
  <si>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</si>
  <si>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</si>
  <si>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</si>
  <si>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</si>
  <si>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</si>
  <si>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</si>
  <si>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</si>
  <si>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</si>
  <si>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</si>
  <si>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</si>
  <si>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</si>
  <si>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</si>
  <si>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</si>
  <si>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</si>
  <si>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</si>
  <si>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</si>
  <si>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</si>
  <si>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</si>
  <si>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</si>
  <si>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</si>
  <si>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</si>
  <si>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</si>
  <si>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</si>
  <si>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</si>
  <si>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</si>
  <si>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</si>
  <si>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</si>
  <si>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</si>
  <si>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</si>
  <si>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</si>
  <si>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</si>
  <si>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</si>
  <si>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</si>
  <si>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</si>
  <si>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</si>
  <si>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</si>
  <si>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</si>
  <si>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</si>
  <si>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</si>
  <si>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</si>
  <si>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</si>
  <si>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</si>
  <si>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</si>
  <si>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</si>
  <si>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</si>
  <si>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</si>
  <si>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</si>
  <si>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</si>
  <si>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</si>
  <si>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</si>
  <si>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</si>
  <si>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</si>
  <si>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</si>
  <si>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</si>
  <si>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</si>
  <si>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</si>
  <si>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</si>
  <si>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</si>
  <si>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</si>
  <si>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</si>
  <si>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</si>
  <si>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</si>
  <si>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</si>
  <si>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</si>
  <si>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</si>
  <si>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</si>
  <si>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</si>
  <si>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</si>
  <si>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</si>
  <si>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</si>
  <si>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</si>
  <si>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</si>
  <si>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</si>
  <si>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</si>
  <si>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</si>
  <si>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</si>
  <si>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</si>
  <si>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</si>
  <si>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</si>
  <si>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</si>
  <si>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</si>
  <si>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</si>
  <si>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</si>
  <si>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</si>
  <si>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</si>
  <si>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</si>
  <si>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</si>
  <si>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</si>
  <si>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</si>
  <si>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</si>
  <si>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</si>
  <si>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</si>
  <si>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</si>
  <si>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</si>
  <si>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</si>
  <si>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</si>
  <si>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</si>
  <si>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</si>
  <si>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</si>
  <si>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</si>
  <si>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</si>
  <si>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</si>
  <si>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</si>
  <si>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</si>
  <si>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</si>
  <si>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</si>
  <si>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</si>
  <si>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</si>
  <si>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</si>
  <si>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</si>
  <si>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</si>
  <si>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</si>
  <si>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</si>
  <si>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</si>
  <si>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</si>
  <si>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</si>
  <si>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</si>
  <si>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</si>
  <si>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</si>
  <si>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</si>
  <si>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</si>
  <si>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</si>
  <si>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</si>
  <si>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</si>
  <si>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</si>
  <si>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</si>
  <si>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</si>
  <si>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</si>
  <si>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</si>
  <si>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</si>
  <si>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</si>
  <si>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</si>
  <si>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</si>
  <si>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</si>
  <si>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</si>
  <si>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</si>
  <si>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</si>
  <si>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</si>
  <si>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</si>
  <si>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</si>
  <si>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</si>
  <si>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</si>
  <si>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</si>
  <si>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</si>
  <si>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</si>
  <si>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</si>
  <si>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</si>
  <si>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</si>
  <si>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</si>
  <si>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</si>
  <si>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</si>
  <si>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</si>
  <si>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</si>
  <si>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</si>
  <si>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</si>
  <si>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</si>
  <si>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</si>
  <si>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</si>
  <si>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</si>
  <si>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</si>
  <si>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</si>
  <si>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</si>
  <si>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</si>
  <si>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</si>
  <si>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</si>
  <si>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</si>
  <si>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</si>
  <si>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</si>
  <si>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</si>
  <si>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</si>
  <si>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</si>
  <si>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</si>
  <si>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</si>
  <si>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</si>
  <si>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</si>
  <si>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</si>
  <si>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</si>
  <si>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</si>
  <si>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</si>
  <si>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</si>
  <si>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</si>
  <si>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</si>
  <si>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</si>
  <si>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</si>
  <si>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</si>
  <si>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</si>
  <si>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</si>
  <si>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</si>
  <si>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</si>
  <si>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</si>
  <si>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</si>
  <si>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</si>
  <si>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</si>
  <si>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</si>
  <si>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</si>
  <si>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</si>
  <si>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</si>
  <si>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</si>
  <si>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</si>
  <si>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</si>
  <si>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</si>
  <si>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</si>
  <si>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</si>
  <si>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</si>
  <si>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</si>
  <si>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</si>
  <si>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</si>
  <si>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</si>
  <si>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</si>
  <si>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</si>
  <si>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</si>
  <si>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</si>
  <si>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</si>
  <si>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</si>
  <si>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</si>
  <si>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</si>
  <si>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</si>
  <si>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</si>
  <si>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</si>
  <si>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</si>
  <si>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</si>
  <si>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</si>
  <si>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</si>
  <si>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</si>
  <si>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</si>
  <si>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</si>
  <si>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</si>
  <si>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</si>
  <si>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</si>
  <si>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</si>
  <si>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</si>
  <si>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</si>
  <si>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</si>
  <si>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</si>
  <si>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</si>
  <si>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</si>
  <si>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</si>
  <si>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</si>
  <si>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</si>
  <si>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</si>
  <si>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</si>
  <si>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</si>
  <si>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</si>
  <si>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</si>
  <si>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</si>
  <si>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</si>
  <si>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</si>
  <si>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</si>
  <si>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</si>
  <si>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</si>
  <si>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</si>
  <si>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</si>
  <si>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</si>
  <si>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</si>
  <si>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</si>
  <si>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</si>
  <si>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</si>
  <si>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</si>
  <si>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</si>
  <si>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</si>
  <si>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</si>
  <si>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</si>
  <si>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</si>
  <si>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</si>
  <si>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</si>
  <si>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</si>
  <si>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</si>
  <si>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</si>
  <si>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</si>
  <si>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</si>
  <si>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</si>
  <si>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</si>
  <si>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</si>
  <si>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</si>
  <si>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</si>
  <si>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</si>
  <si>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</si>
  <si>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</si>
  <si>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</si>
  <si>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</si>
  <si>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</si>
  <si>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</si>
  <si>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</si>
  <si>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</si>
  <si>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</si>
  <si>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</si>
  <si>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</si>
  <si>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</si>
  <si>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</si>
  <si>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</si>
  <si>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</si>
  <si>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</si>
  <si>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</si>
  <si>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</si>
  <si>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</si>
  <si>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</si>
  <si>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</si>
  <si>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</si>
  <si>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</si>
  <si>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</si>
  <si>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</si>
  <si>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</si>
  <si>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</si>
  <si>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</si>
  <si>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</si>
  <si>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</si>
  <si>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</si>
  <si>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</si>
  <si>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</si>
  <si>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</si>
  <si>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</si>
  <si>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</si>
  <si>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</si>
  <si>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</si>
  <si>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</si>
  <si>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</si>
  <si>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</si>
  <si>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</si>
  <si>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</si>
  <si>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</si>
  <si>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</si>
  <si>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</si>
  <si>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</si>
  <si>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</si>
  <si>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</si>
  <si>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</si>
  <si>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</si>
  <si>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</si>
  <si>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</si>
  <si>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</si>
  <si>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</si>
  <si>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</si>
  <si>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</si>
  <si>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</si>
  <si>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</si>
  <si>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</si>
  <si>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</si>
  <si>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</si>
  <si>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</si>
  <si>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</si>
  <si>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</si>
  <si>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</si>
  <si>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</si>
  <si>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</si>
  <si>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</si>
  <si>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</si>
  <si>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</si>
  <si>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</si>
  <si>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</si>
  <si>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</si>
  <si>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</si>
  <si>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</si>
  <si>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</si>
  <si>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</si>
  <si>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</si>
  <si>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</si>
  <si>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</si>
  <si>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</si>
  <si>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</si>
  <si>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</si>
  <si>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</si>
  <si>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</si>
  <si>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</si>
  <si>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</si>
  <si>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</si>
  <si>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</si>
  <si>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</si>
  <si>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</si>
  <si>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</si>
  <si>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</si>
  <si>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</si>
  <si>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</si>
  <si>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</si>
  <si>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</si>
  <si>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</si>
  <si>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</si>
  <si>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</si>
  <si>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</si>
  <si>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</si>
  <si>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</si>
  <si>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</si>
  <si>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</si>
  <si>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</si>
  <si>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</si>
  <si>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</si>
  <si>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</si>
  <si>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</si>
  <si>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</si>
  <si>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</si>
  <si>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</si>
  <si>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</si>
  <si>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</si>
  <si>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</si>
  <si>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</si>
  <si>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</si>
  <si>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</si>
  <si>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</si>
  <si>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</si>
  <si>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</si>
  <si>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</si>
  <si>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</si>
  <si>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</si>
  <si>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</si>
  <si>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</si>
  <si>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</si>
  <si>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</si>
  <si>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</si>
  <si>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</si>
  <si>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</si>
  <si>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</si>
  <si>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</si>
  <si>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</si>
  <si>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</si>
  <si>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</si>
  <si>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</si>
  <si>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</si>
  <si>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</si>
  <si>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</si>
  <si>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</si>
  <si>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</si>
  <si>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</si>
  <si>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</si>
  <si>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</si>
  <si>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</si>
  <si>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</si>
  <si>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</si>
  <si>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</si>
  <si>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</si>
  <si>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</si>
  <si>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</si>
  <si>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</si>
  <si>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</si>
  <si>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</si>
  <si>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</si>
  <si>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</si>
  <si>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</si>
  <si>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</si>
  <si>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</si>
  <si>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</si>
  <si>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</si>
  <si>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</si>
  <si>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</si>
  <si>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</si>
  <si>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</si>
  <si>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</si>
  <si>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</si>
  <si>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</si>
  <si>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</si>
  <si>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</si>
  <si>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</si>
  <si>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</si>
  <si>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</si>
  <si>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</si>
  <si>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</si>
  <si>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</si>
  <si>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</si>
  <si>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</si>
  <si>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</si>
  <si>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</si>
  <si>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</si>
  <si>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</si>
  <si>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</si>
  <si>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</si>
  <si>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</si>
  <si>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</si>
  <si>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</si>
  <si>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</si>
  <si>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</si>
  <si>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</si>
  <si>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</si>
  <si>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</si>
  <si>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</si>
  <si>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</si>
  <si>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</si>
  <si>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</si>
  <si>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</si>
  <si>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</si>
  <si>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</si>
  <si>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</si>
  <si>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</si>
  <si>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</si>
  <si>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</si>
  <si>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</si>
  <si>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</si>
  <si>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</si>
  <si>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</si>
  <si>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</si>
  <si>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</si>
  <si>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</si>
  <si>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</si>
  <si>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</si>
  <si>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</si>
  <si>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</si>
  <si>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</si>
  <si>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</si>
  <si>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</si>
  <si>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</si>
  <si>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</si>
  <si>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</si>
  <si>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</si>
  <si>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</si>
  <si>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</si>
  <si>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</si>
  <si>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</si>
  <si>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</si>
  <si>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</si>
  <si>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</si>
  <si>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</si>
  <si>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</si>
  <si>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</si>
  <si>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</si>
  <si>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</si>
  <si>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</si>
  <si>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</si>
  <si>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</si>
  <si>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</si>
  <si>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</si>
  <si>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</si>
  <si>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</si>
  <si>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</si>
  <si>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</si>
  <si>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</si>
  <si>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</si>
  <si>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</si>
  <si>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</si>
  <si>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</si>
  <si>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</si>
  <si>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</si>
  <si>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</si>
  <si>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</si>
  <si>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</si>
  <si>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</si>
  <si>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</si>
  <si>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</si>
  <si>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</si>
  <si>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</si>
  <si>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</si>
  <si>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</si>
  <si>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</si>
  <si>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</si>
  <si>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</si>
  <si>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</si>
  <si>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</si>
  <si>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</si>
  <si>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</si>
  <si>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</si>
  <si>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</si>
  <si>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</si>
  <si>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</si>
  <si>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</si>
  <si>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</si>
  <si>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</si>
  <si>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</si>
  <si>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</si>
  <si>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</si>
  <si>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</si>
  <si>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</si>
  <si>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</si>
  <si>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</si>
  <si>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</si>
  <si>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</si>
  <si>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</si>
  <si>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</si>
  <si>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</si>
  <si>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</si>
  <si>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</si>
  <si>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</si>
  <si>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</si>
  <si>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</si>
  <si>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</si>
  <si>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</si>
  <si>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</si>
  <si>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</si>
  <si>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</si>
  <si>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</si>
  <si>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</si>
  <si>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</si>
  <si>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</si>
  <si>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</si>
  <si>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</si>
  <si>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</si>
  <si>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</si>
  <si>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</si>
  <si>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</si>
  <si>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</si>
  <si>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</si>
  <si>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</si>
  <si>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</si>
  <si>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</si>
  <si>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</si>
  <si>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</si>
  <si>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</si>
  <si>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</si>
  <si>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</si>
  <si>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</si>
  <si>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</si>
  <si>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</si>
  <si>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</si>
  <si>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</si>
  <si>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</si>
  <si>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</si>
  <si>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</si>
  <si>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</si>
  <si>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</si>
  <si>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</si>
  <si>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</si>
  <si>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</si>
  <si>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</si>
  <si>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</si>
  <si>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</si>
  <si>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</si>
  <si>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</si>
  <si>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</si>
  <si>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</si>
  <si>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</si>
  <si>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</si>
  <si>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</si>
  <si>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</si>
  <si>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</si>
  <si>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</si>
  <si>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</si>
  <si>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</si>
  <si>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</si>
  <si>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</si>
  <si>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</si>
  <si>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</si>
  <si>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</si>
  <si>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</si>
  <si>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</si>
  <si>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</si>
  <si>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</si>
  <si>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</si>
  <si>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</si>
  <si>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</si>
  <si>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</si>
  <si>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</si>
  <si>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</si>
  <si>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</si>
  <si>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</si>
  <si>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</si>
  <si>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</si>
  <si>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</si>
  <si>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</si>
  <si>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</si>
  <si>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</si>
  <si>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</si>
  <si>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</si>
  <si>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</si>
  <si>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</si>
  <si>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</si>
  <si>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</si>
  <si>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</si>
  <si>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</si>
  <si>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</si>
  <si>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</si>
  <si>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</si>
  <si>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</si>
  <si>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</si>
  <si>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</si>
  <si>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</si>
  <si>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</si>
  <si>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</si>
  <si>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</si>
  <si>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</si>
  <si>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</si>
  <si>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</si>
  <si>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</si>
  <si>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</si>
  <si>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</si>
  <si>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</si>
  <si>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</si>
  <si>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</si>
  <si>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</si>
  <si>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</si>
  <si>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</si>
  <si>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</si>
  <si>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</si>
  <si>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</si>
  <si>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</si>
  <si>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</si>
  <si>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</si>
  <si>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</si>
  <si>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</si>
  <si>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</si>
  <si>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</si>
  <si>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</si>
  <si>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</si>
  <si>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</si>
  <si>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</si>
  <si>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</si>
  <si>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</si>
  <si>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</si>
  <si>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</si>
  <si>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</si>
  <si>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</si>
  <si>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</si>
  <si>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</si>
  <si>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</si>
  <si>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</si>
  <si>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</si>
  <si>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</si>
  <si>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</si>
  <si>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</si>
  <si>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</si>
  <si>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</si>
  <si>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</si>
  <si>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</si>
  <si>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</si>
  <si>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</si>
  <si>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</si>
  <si>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</si>
  <si>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</si>
  <si>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</si>
  <si>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</si>
  <si>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</si>
  <si>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</si>
  <si>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</si>
  <si>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</si>
  <si>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</si>
  <si>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</si>
  <si>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</si>
  <si>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</si>
  <si>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</si>
  <si>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</si>
  <si>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</si>
  <si>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</si>
  <si>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</si>
  <si>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</si>
  <si>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</si>
  <si>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</si>
  <si>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</si>
  <si>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</si>
  <si>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</si>
  <si>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</si>
  <si>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</si>
  <si>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</si>
  <si>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</si>
  <si>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</si>
  <si>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</si>
  <si>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</si>
  <si>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</si>
  <si>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</si>
  <si>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</si>
  <si>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</si>
  <si>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</si>
  <si>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</si>
  <si>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</si>
  <si>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</si>
  <si>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</si>
  <si>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</si>
  <si>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</si>
  <si>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</si>
  <si>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</si>
  <si>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</si>
  <si>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</si>
  <si>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</si>
  <si>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</si>
  <si>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</si>
  <si>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</si>
  <si>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</si>
  <si>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</si>
  <si>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</si>
  <si>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</si>
  <si>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</si>
  <si>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</si>
  <si>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</si>
  <si>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</si>
  <si>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</si>
  <si>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</si>
  <si>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</si>
  <si>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</si>
  <si>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</si>
  <si>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</si>
  <si>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</si>
  <si>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</si>
  <si>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</si>
  <si>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</si>
  <si>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</si>
  <si>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</si>
  <si>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</si>
  <si>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</si>
  <si>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</si>
  <si>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</si>
  <si>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</si>
  <si>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</si>
  <si>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</si>
  <si>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</si>
  <si>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</si>
  <si>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</si>
  <si>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</si>
  <si>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</si>
  <si>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</si>
  <si>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</si>
  <si>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</si>
  <si>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</si>
  <si>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</si>
  <si>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</si>
  <si>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</si>
  <si>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</si>
  <si>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</si>
  <si>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</si>
  <si>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</si>
  <si>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</si>
  <si>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</si>
  <si>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</si>
  <si>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</si>
  <si>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</si>
  <si>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</si>
  <si>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</si>
  <si>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</si>
  <si>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</si>
  <si>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</si>
  <si>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</si>
  <si>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</si>
  <si>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</si>
  <si>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</si>
  <si>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</si>
  <si>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</si>
  <si>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</si>
  <si>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</si>
  <si>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</si>
  <si>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</si>
  <si>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</si>
  <si>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</si>
  <si>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</si>
  <si>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</si>
  <si>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</si>
  <si>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</si>
  <si>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</si>
  <si>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</si>
  <si>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</si>
  <si>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</si>
  <si>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</si>
  <si>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</si>
  <si>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</si>
  <si>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</si>
  <si>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</si>
  <si>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</si>
  <si>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</si>
  <si>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</si>
  <si>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</si>
  <si>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</si>
  <si>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</si>
  <si>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</si>
  <si>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</si>
  <si>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</si>
  <si>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</si>
  <si>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</si>
  <si>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</si>
  <si>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</si>
  <si>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</si>
  <si>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</si>
  <si>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</si>
  <si>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</si>
  <si>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</si>
  <si>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</si>
  <si>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</si>
  <si>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</si>
  <si>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</si>
  <si>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</si>
  <si>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</si>
  <si>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</si>
  <si>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</si>
  <si>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</si>
  <si>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</si>
  <si>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</si>
  <si>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</si>
  <si>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</si>
  <si>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</si>
  <si>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</si>
  <si>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</si>
  <si>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</si>
  <si>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</si>
  <si>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</si>
  <si>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</si>
  <si>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</si>
  <si>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</si>
  <si>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</si>
  <si>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</si>
  <si>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</si>
  <si>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</si>
  <si>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</si>
  <si>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</si>
  <si>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</si>
  <si>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</si>
  <si>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</si>
  <si>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</si>
  <si>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</si>
  <si>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</si>
  <si>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</si>
  <si>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</si>
  <si>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</si>
  <si>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</si>
  <si>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</si>
  <si>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</si>
  <si>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</si>
  <si>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</si>
  <si>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</si>
  <si>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</si>
  <si>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</si>
  <si>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</si>
  <si>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</si>
  <si>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</si>
  <si>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</si>
  <si>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</si>
  <si>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</si>
  <si>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</si>
  <si>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</si>
  <si>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</si>
  <si>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</si>
  <si>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</si>
  <si>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</si>
  <si>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</si>
  <si>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</si>
  <si>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</si>
  <si>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</si>
  <si>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</si>
  <si>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</si>
  <si>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</si>
  <si>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</si>
  <si>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</si>
  <si>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</si>
  <si>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</si>
  <si>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</si>
  <si>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</si>
  <si>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</si>
  <si>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</si>
  <si>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</si>
  <si>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</si>
  <si>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</si>
  <si>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</si>
  <si>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</si>
  <si>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</si>
  <si>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</si>
  <si>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</si>
  <si>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</si>
  <si>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</si>
  <si>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</si>
  <si>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</si>
  <si>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</si>
  <si>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</si>
  <si>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</si>
  <si>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</si>
  <si>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</si>
  <si>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</si>
  <si>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</si>
  <si>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</si>
  <si>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</si>
  <si>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</si>
  <si>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</si>
  <si>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</si>
  <si>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</si>
  <si>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</si>
  <si>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</si>
  <si>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</si>
  <si>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</si>
  <si>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</si>
  <si>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</si>
  <si>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</si>
  <si>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</si>
  <si>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</si>
  <si>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</si>
  <si>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</si>
  <si>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</si>
  <si>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</si>
  <si>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</si>
  <si>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</si>
  <si>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</si>
  <si>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</si>
  <si>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</si>
  <si>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</si>
  <si>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</si>
  <si>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</si>
  <si>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</si>
  <si>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</si>
  <si>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</si>
  <si>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</si>
  <si>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</si>
  <si>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</si>
  <si>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</si>
  <si>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</si>
  <si>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</si>
  <si>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</si>
  <si>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</si>
  <si>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</si>
  <si>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</si>
  <si>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</si>
  <si>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</si>
  <si>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</si>
  <si>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</si>
  <si>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</si>
  <si>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</si>
  <si>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</si>
  <si>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</si>
  <si>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</si>
  <si>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</si>
  <si>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</si>
  <si>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</si>
  <si>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</si>
  <si>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</si>
  <si>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</si>
  <si>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</si>
  <si>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</si>
  <si>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</si>
  <si>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</si>
  <si>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</si>
  <si>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</si>
  <si>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</si>
  <si>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</si>
  <si>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</si>
  <si>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</si>
  <si>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</si>
  <si>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</si>
  <si>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</si>
  <si>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</si>
  <si>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</si>
  <si>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</si>
  <si>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</si>
  <si>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</si>
  <si>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</si>
  <si>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</si>
  <si>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</si>
  <si>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</si>
  <si>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</si>
  <si>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</si>
  <si>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</si>
  <si>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</si>
  <si>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</si>
  <si>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</si>
  <si>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</si>
  <si>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</si>
  <si>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</si>
  <si>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</si>
  <si>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</si>
  <si>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</si>
  <si>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</si>
  <si>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</si>
  <si>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</si>
  <si>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</si>
  <si>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</si>
  <si>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</si>
  <si>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</si>
  <si>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</si>
  <si>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</si>
  <si>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</si>
  <si>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</si>
  <si>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</si>
  <si>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</si>
  <si>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</si>
  <si>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</si>
  <si>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</si>
  <si>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</si>
  <si>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</si>
  <si>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</si>
  <si>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</si>
  <si>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</si>
  <si>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</si>
  <si>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</si>
  <si>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</si>
  <si>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</si>
  <si>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</si>
  <si>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</si>
  <si>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</si>
  <si>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</si>
  <si>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</si>
  <si>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</si>
  <si>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</si>
  <si>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</si>
  <si>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</si>
  <si>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</si>
  <si>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</si>
  <si>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</si>
  <si>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</si>
  <si>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</si>
  <si>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</si>
  <si>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</si>
  <si>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</si>
  <si>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</si>
  <si>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</si>
  <si>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</si>
  <si>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</si>
  <si>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</si>
  <si>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</si>
  <si>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</si>
  <si>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</si>
  <si>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</si>
  <si>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</si>
  <si>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</si>
  <si>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</si>
  <si>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</si>
  <si>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</si>
  <si>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</si>
  <si>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</si>
  <si>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</si>
  <si>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</si>
  <si>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</si>
  <si>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</si>
  <si>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</si>
  <si>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</si>
  <si>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</si>
  <si>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</si>
  <si>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</si>
  <si>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</si>
  <si>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</si>
  <si>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</si>
  <si>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</si>
  <si>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</si>
  <si>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</si>
  <si>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</si>
  <si>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</si>
  <si>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</si>
  <si>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</si>
  <si>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</si>
  <si>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</si>
  <si>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</si>
  <si>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</si>
  <si>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</si>
  <si>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</si>
  <si>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</si>
  <si>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</si>
  <si>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</si>
  <si>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</si>
  <si>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</si>
  <si>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</si>
  <si>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</si>
  <si>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</si>
  <si>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</si>
  <si>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</si>
  <si>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</si>
  <si>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</si>
  <si>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</si>
  <si>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</si>
  <si>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</si>
  <si>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</si>
  <si>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</si>
  <si>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</si>
  <si>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</si>
  <si>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</si>
  <si>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</si>
  <si>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</si>
  <si>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</si>
  <si>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</si>
  <si>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</si>
  <si>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</si>
  <si>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</si>
  <si>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</si>
  <si>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</si>
  <si>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</si>
  <si>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</si>
  <si>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</si>
  <si>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</si>
  <si>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</si>
  <si>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</si>
  <si>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</si>
  <si>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</si>
  <si>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</si>
  <si>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</si>
  <si>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</si>
  <si>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</si>
  <si>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</si>
  <si>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</si>
  <si>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</si>
  <si>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</si>
  <si>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</si>
  <si>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</si>
  <si>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</si>
  <si>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</si>
  <si>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</si>
  <si>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</si>
  <si>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</si>
  <si>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</si>
  <si>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</si>
  <si>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</si>
  <si>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</si>
  <si>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</si>
  <si>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</si>
  <si>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</si>
  <si>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</si>
  <si>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</si>
  <si>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</si>
  <si>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</si>
  <si>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</si>
  <si>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</si>
  <si>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</si>
  <si>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</si>
  <si>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</si>
  <si>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</si>
  <si>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</si>
  <si>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</si>
  <si>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</si>
  <si>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</si>
  <si>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</si>
  <si>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</si>
  <si>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</si>
  <si>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</si>
  <si>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</si>
  <si>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</si>
  <si>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</si>
  <si>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</si>
  <si>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</si>
  <si>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</si>
  <si>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</si>
  <si>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</si>
  <si>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</si>
  <si>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</si>
  <si>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</si>
  <si>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</si>
  <si>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</si>
  <si>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</si>
  <si>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</si>
  <si>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</si>
  <si>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</si>
  <si>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</si>
  <si>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</si>
  <si>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</si>
  <si>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</si>
  <si>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</si>
  <si>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</si>
  <si>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</si>
  <si>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</si>
  <si>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</si>
  <si>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</si>
  <si>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</si>
  <si>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</si>
  <si>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</si>
  <si>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</si>
  <si>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</si>
  <si>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</si>
  <si>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</si>
  <si>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</si>
  <si>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</si>
  <si>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</si>
  <si>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</si>
  <si>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</si>
  <si>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</si>
  <si>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</si>
  <si>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</si>
  <si>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</si>
  <si>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</si>
  <si>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</si>
  <si>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</si>
  <si>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</si>
  <si>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</si>
  <si>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</si>
  <si>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</si>
  <si>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</si>
  <si>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</si>
  <si>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</si>
  <si>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</si>
  <si>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</si>
  <si>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</si>
  <si>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</si>
  <si>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</si>
  <si>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</si>
  <si>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</si>
  <si>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</si>
  <si>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</si>
  <si>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</si>
  <si>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</si>
  <si>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</si>
  <si>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</si>
  <si>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</si>
  <si>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</si>
  <si>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</si>
  <si>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</si>
  <si>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</si>
  <si>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</si>
  <si>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</si>
  <si>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</si>
  <si>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</si>
  <si>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</si>
  <si>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</si>
  <si>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</si>
  <si>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</si>
  <si>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</si>
  <si>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</si>
  <si>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</si>
  <si>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</si>
  <si>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</si>
  <si>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</si>
  <si>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</si>
  <si>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</si>
  <si>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</si>
  <si>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</si>
  <si>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</si>
  <si>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</si>
  <si>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</si>
  <si>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</si>
  <si>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</si>
  <si>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</si>
  <si>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</si>
  <si>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</si>
  <si>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</si>
  <si>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</si>
  <si>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</si>
  <si>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</si>
  <si>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</si>
  <si>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</si>
  <si>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</si>
  <si>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</si>
  <si>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</si>
  <si>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</si>
  <si>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</si>
  <si>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</si>
  <si>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</si>
  <si>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</si>
  <si>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</si>
  <si>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</si>
  <si>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</si>
  <si>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</si>
  <si>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</si>
  <si>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</si>
  <si>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</si>
  <si>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</si>
  <si>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</si>
  <si>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</si>
  <si>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</si>
  <si>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</si>
  <si>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</si>
  <si>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</si>
  <si>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</si>
  <si>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</si>
  <si>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</si>
  <si>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</si>
  <si>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</si>
  <si>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</si>
  <si>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</si>
  <si>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</si>
  <si>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</si>
  <si>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</si>
  <si>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</si>
  <si>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</si>
  <si>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</si>
  <si>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</si>
  <si>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</si>
  <si>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</si>
  <si>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</si>
  <si>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</si>
  <si>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</si>
  <si>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</si>
  <si>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</si>
  <si>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</si>
  <si>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</si>
  <si>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</si>
  <si>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</si>
  <si>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</si>
  <si>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</si>
  <si>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</si>
  <si>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</si>
  <si>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</si>
  <si>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</si>
  <si>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</si>
  <si>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</si>
  <si>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</si>
  <si>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</si>
  <si>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</si>
  <si>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</si>
  <si>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</si>
  <si>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</si>
  <si>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</si>
  <si>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</si>
  <si>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</si>
  <si>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</si>
  <si>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</si>
  <si>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</si>
  <si>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</si>
  <si>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</si>
  <si>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</si>
  <si>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</si>
  <si>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</si>
  <si>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</si>
  <si>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</si>
  <si>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</si>
  <si>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</si>
  <si>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</si>
  <si>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</si>
  <si>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</si>
  <si>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</si>
  <si>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</si>
  <si>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</si>
  <si>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</si>
  <si>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</si>
  <si>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</si>
  <si>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</si>
  <si>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</si>
  <si>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</si>
  <si>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</si>
  <si>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</si>
  <si>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</si>
  <si>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</si>
  <si>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</si>
  <si>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</si>
  <si>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</si>
  <si>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</si>
  <si>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</si>
  <si>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</si>
  <si>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</si>
  <si>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</si>
  <si>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</si>
  <si>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</si>
  <si>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</si>
  <si>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</si>
  <si>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</si>
  <si>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</si>
  <si>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</si>
  <si>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</si>
  <si>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</si>
  <si>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</si>
  <si>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</si>
  <si>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</si>
  <si>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</si>
  <si>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</si>
  <si>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</si>
  <si>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</si>
  <si>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</si>
  <si>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</si>
  <si>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</si>
  <si>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</si>
  <si>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</si>
  <si>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</si>
  <si>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</si>
  <si>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</si>
  <si>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</si>
  <si>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</si>
  <si>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</si>
  <si>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</si>
  <si>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</si>
  <si>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</si>
  <si>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</si>
  <si>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</si>
  <si>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</si>
  <si>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</si>
  <si>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</si>
  <si>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</si>
  <si>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</si>
  <si>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</si>
  <si>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</si>
  <si>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</si>
  <si>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</si>
  <si>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</si>
  <si>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</si>
  <si>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</si>
  <si>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</si>
  <si>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</si>
  <si>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</si>
  <si>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</si>
  <si>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</si>
  <si>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</si>
  <si>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</si>
  <si>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</si>
  <si>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</si>
  <si>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</si>
  <si>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</si>
  <si>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</si>
  <si>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</si>
  <si>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</si>
  <si>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</si>
  <si>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</si>
  <si>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</si>
  <si>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</si>
  <si>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</si>
  <si>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</si>
  <si>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</si>
  <si>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</si>
  <si>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</si>
  <si>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</si>
  <si>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</si>
  <si>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</si>
  <si>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</si>
  <si>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</si>
  <si>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</si>
  <si>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</si>
  <si>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</si>
  <si>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</si>
  <si>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</si>
  <si>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</si>
  <si>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</si>
  <si>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</si>
  <si>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</si>
  <si>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</si>
  <si>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</si>
  <si>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</si>
  <si>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</si>
  <si>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</si>
  <si>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</si>
  <si>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</si>
  <si>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</si>
  <si>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</si>
  <si>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</si>
  <si>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</si>
  <si>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</si>
  <si>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</si>
  <si>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</si>
  <si>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</si>
  <si>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</si>
  <si>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</si>
  <si>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</si>
  <si>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</si>
  <si>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</si>
  <si>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</si>
  <si>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</si>
  <si>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</si>
  <si>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</si>
  <si>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</si>
  <si>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</si>
  <si>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</si>
  <si>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</si>
  <si>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</si>
  <si>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</si>
  <si>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</si>
  <si>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</si>
  <si>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</si>
  <si>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</si>
  <si>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</si>
  <si>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</si>
  <si>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</si>
  <si>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</si>
  <si>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</si>
  <si>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</si>
  <si>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</si>
  <si>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</si>
  <si>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</si>
  <si>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</si>
  <si>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</si>
  <si>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</si>
  <si>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</si>
  <si>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</si>
  <si>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</si>
  <si>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</si>
  <si>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</si>
  <si>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</si>
  <si>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</si>
  <si>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</si>
  <si>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</si>
  <si>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</si>
  <si>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</si>
  <si>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</si>
  <si>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</si>
  <si>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</si>
  <si>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</si>
  <si>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</si>
  <si>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</si>
  <si>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</si>
  <si>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</si>
  <si>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</si>
  <si>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</si>
  <si>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</si>
  <si>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</si>
  <si>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</si>
  <si>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</si>
  <si>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</si>
  <si>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</si>
  <si>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</si>
  <si>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</si>
  <si>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</si>
  <si>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</si>
  <si>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</si>
  <si>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</si>
  <si>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</si>
  <si>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</si>
  <si>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</si>
  <si>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</si>
  <si>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</si>
  <si>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</si>
  <si>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</si>
  <si>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</si>
  <si>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</si>
  <si>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</si>
  <si>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</si>
  <si>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</si>
  <si>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</si>
  <si>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</si>
  <si>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</si>
  <si>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</si>
  <si>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</si>
  <si>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</si>
  <si>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</si>
  <si>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</si>
  <si>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</si>
  <si>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</si>
  <si>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</si>
  <si>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</si>
  <si>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</si>
  <si>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</si>
  <si>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</si>
  <si>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</si>
  <si>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</si>
  <si>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</si>
  <si>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</si>
  <si>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</si>
  <si>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</si>
  <si>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</si>
  <si>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</si>
  <si>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</si>
  <si>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</si>
  <si>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</si>
  <si>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</si>
  <si>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</si>
  <si>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</si>
  <si>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</si>
  <si>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</si>
  <si>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</si>
  <si>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</si>
  <si>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</si>
  <si>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</si>
  <si>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</si>
  <si>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</si>
  <si>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</si>
  <si>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</si>
  <si>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</si>
  <si>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</si>
  <si>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</si>
  <si>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</si>
  <si>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</si>
  <si>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</si>
  <si>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</si>
  <si>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</si>
  <si>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</si>
  <si>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</si>
  <si>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</si>
  <si>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</si>
  <si>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</si>
  <si>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</si>
  <si>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</si>
  <si>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</si>
  <si>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</si>
  <si>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</si>
  <si>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</si>
  <si>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</si>
  <si>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</si>
  <si>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</si>
  <si>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</si>
  <si>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</si>
  <si>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</si>
  <si>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</si>
  <si>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</si>
  <si>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</si>
  <si>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</si>
  <si>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</si>
  <si>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</si>
  <si>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</si>
  <si>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</si>
  <si>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</si>
  <si>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</si>
  <si>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</si>
  <si>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</si>
  <si>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</si>
  <si>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</si>
  <si>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</si>
  <si>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</si>
  <si>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</si>
  <si>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</si>
  <si>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</si>
  <si>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</si>
  <si>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</si>
  <si>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</si>
  <si>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</si>
  <si>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</si>
  <si>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</si>
  <si>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</si>
  <si>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</si>
  <si>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</si>
  <si>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</si>
  <si>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</si>
  <si>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</si>
  <si>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</si>
  <si>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</si>
  <si>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</si>
  <si>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</si>
  <si>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</si>
  <si>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</si>
  <si>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</si>
  <si>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</si>
  <si>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</si>
  <si>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</si>
  <si>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</si>
  <si>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</si>
  <si>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</si>
  <si>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</si>
  <si>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</si>
  <si>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</si>
  <si>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</si>
  <si>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</si>
  <si>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</si>
  <si>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</si>
  <si>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</si>
  <si>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</si>
  <si>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</si>
  <si>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</si>
  <si>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</si>
  <si>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</si>
  <si>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</si>
  <si>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</si>
  <si>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</si>
  <si>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</si>
  <si>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</si>
  <si>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</si>
  <si>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</si>
  <si>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</si>
  <si>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</si>
  <si>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</si>
  <si>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</si>
  <si>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</si>
  <si>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</si>
  <si>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</si>
  <si>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</si>
  <si>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</si>
  <si>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</si>
  <si>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</si>
  <si>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</si>
  <si>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</si>
  <si>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</si>
  <si>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</si>
  <si>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</si>
  <si>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</si>
  <si>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</si>
  <si>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</si>
  <si>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</si>
  <si>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</si>
  <si>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</si>
  <si>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</si>
  <si>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</si>
  <si>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</si>
  <si>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</si>
  <si>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</si>
  <si>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</si>
  <si>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</si>
  <si>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</si>
  <si>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</si>
  <si>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</si>
  <si>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</si>
  <si>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</si>
  <si>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</si>
  <si>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</si>
  <si>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</si>
  <si>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</si>
  <si>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</si>
  <si>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</si>
  <si>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</si>
  <si>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</si>
  <si>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</si>
  <si>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</si>
  <si>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</si>
  <si>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</si>
  <si>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</si>
  <si>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</si>
  <si>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</si>
  <si>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</si>
  <si>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</si>
  <si>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</si>
  <si>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</si>
  <si>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</si>
  <si>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</si>
  <si>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</si>
  <si>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</si>
  <si>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</si>
  <si>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</si>
  <si>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</si>
  <si>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</si>
  <si>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</si>
  <si>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</si>
  <si>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</si>
  <si>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</si>
  <si>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</si>
  <si>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</si>
  <si>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</si>
  <si>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</si>
  <si>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</si>
  <si>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</si>
  <si>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</si>
  <si>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</si>
  <si>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</si>
  <si>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</si>
  <si>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</si>
  <si>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</si>
  <si>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</si>
  <si>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</si>
  <si>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</si>
  <si>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</si>
  <si>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</si>
  <si>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</si>
  <si>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</si>
  <si>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</si>
  <si>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</si>
  <si>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</si>
  <si>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</si>
  <si>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</si>
  <si>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</si>
  <si>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</si>
  <si>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</si>
  <si>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</si>
  <si>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</si>
  <si>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</si>
  <si>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</si>
  <si>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</si>
  <si>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</si>
  <si>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</si>
  <si>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</si>
  <si>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</si>
  <si>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</si>
  <si>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</si>
  <si>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</si>
  <si>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</si>
  <si>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</si>
  <si>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</si>
  <si>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</si>
  <si>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</si>
  <si>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</si>
  <si>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</si>
  <si>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</si>
  <si>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</si>
  <si>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</si>
  <si>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</si>
  <si>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</si>
  <si>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</si>
  <si>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</si>
  <si>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</si>
  <si>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</si>
  <si>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</si>
  <si>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</si>
  <si>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</si>
  <si>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</si>
  <si>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</si>
  <si>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</si>
  <si>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</si>
  <si>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</si>
  <si>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</si>
  <si>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</si>
  <si>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</si>
  <si>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</si>
  <si>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</si>
  <si>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</si>
  <si>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</si>
  <si>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</si>
  <si>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</si>
  <si>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</si>
  <si>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</si>
  <si>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</si>
  <si>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</si>
  <si>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</si>
  <si>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</si>
  <si>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</si>
  <si>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</si>
  <si>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</si>
  <si>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</si>
  <si>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</si>
  <si>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</si>
  <si>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</si>
  <si>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</si>
  <si>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</si>
  <si>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</si>
  <si>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</si>
  <si>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</si>
  <si>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</si>
  <si>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</si>
  <si>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</si>
  <si>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</si>
  <si>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</si>
  <si>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</si>
  <si>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</si>
  <si>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</si>
  <si>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</si>
  <si>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</si>
  <si>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</si>
  <si>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</si>
  <si>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</si>
  <si>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</si>
  <si>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</si>
  <si>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</si>
  <si>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</si>
  <si>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</si>
  <si>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</si>
  <si>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</si>
  <si>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</si>
  <si>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</si>
  <si>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</si>
  <si>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</si>
  <si>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</si>
  <si>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</si>
  <si>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</si>
  <si>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</si>
  <si>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</si>
  <si>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</si>
  <si>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</si>
  <si>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</si>
  <si>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</si>
  <si>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</si>
  <si>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</si>
  <si>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</si>
  <si>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</si>
  <si>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</si>
  <si>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</si>
  <si>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</si>
  <si>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</si>
  <si>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</si>
  <si>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</si>
  <si>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</si>
  <si>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</si>
  <si>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</si>
  <si>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</si>
  <si>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</si>
  <si>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</si>
  <si>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</si>
  <si>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</si>
  <si>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</si>
  <si>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</si>
  <si>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</si>
  <si>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</si>
  <si>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</si>
  <si>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</si>
  <si>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</si>
  <si>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</si>
  <si>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</si>
  <si>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</si>
  <si>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</si>
  <si>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</si>
  <si>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</si>
  <si>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</si>
  <si>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</si>
  <si>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</si>
  <si>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</si>
  <si>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</si>
  <si>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</si>
  <si>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</si>
  <si>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</si>
  <si>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</si>
  <si>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</si>
  <si>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</si>
  <si>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</si>
  <si>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</si>
  <si>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</si>
  <si>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</si>
  <si>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</si>
  <si>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</si>
  <si>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</si>
  <si>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</si>
  <si>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</si>
  <si>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</si>
  <si>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</si>
  <si>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</si>
  <si>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</si>
  <si>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</si>
  <si>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</si>
  <si>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</si>
  <si>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</si>
  <si>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</si>
  <si>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</si>
  <si>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</si>
  <si>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</si>
  <si>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</si>
  <si>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</si>
  <si>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</si>
  <si>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</si>
  <si>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</si>
  <si>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</si>
  <si>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</si>
  <si>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</si>
  <si>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</si>
  <si>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</si>
  <si>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</si>
  <si>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</si>
  <si>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</si>
  <si>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</si>
  <si>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</si>
  <si>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</si>
  <si>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</si>
  <si>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</si>
  <si>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</si>
  <si>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</si>
  <si>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</si>
  <si>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</si>
  <si>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</si>
  <si>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</si>
  <si>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</si>
  <si>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</si>
  <si>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</si>
  <si>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</si>
  <si>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</si>
  <si>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</si>
  <si>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</si>
  <si>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</si>
  <si>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</si>
  <si>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</si>
  <si>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</si>
  <si>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</si>
  <si>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</si>
  <si>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</si>
  <si>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</si>
  <si>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</si>
  <si>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</si>
  <si>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</si>
  <si>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</si>
  <si>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</si>
  <si>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</si>
  <si>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</si>
  <si>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</si>
  <si>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</si>
  <si>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</si>
  <si>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</si>
  <si>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</si>
  <si>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</si>
  <si>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</si>
  <si>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</si>
  <si>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</si>
  <si>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</si>
  <si>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</si>
  <si>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</si>
  <si>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</si>
  <si>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</si>
  <si>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</si>
  <si>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</si>
  <si>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</si>
  <si>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</si>
  <si>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</si>
  <si>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</si>
  <si>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</si>
  <si>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</si>
  <si>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</si>
  <si>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</si>
  <si>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</si>
  <si>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</si>
  <si>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</si>
  <si>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</si>
  <si>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</si>
  <si>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</si>
  <si>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</si>
  <si>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</si>
  <si>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</si>
  <si>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</si>
  <si>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</si>
  <si>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</si>
  <si>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</si>
  <si>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</si>
  <si>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</si>
  <si>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</si>
  <si>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</si>
  <si>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</si>
  <si>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</si>
  <si>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</si>
  <si>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</si>
  <si>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</si>
  <si>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</si>
  <si>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</si>
  <si>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</si>
  <si>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</si>
  <si>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</si>
  <si>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</si>
  <si>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</si>
  <si>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</si>
  <si>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</si>
  <si>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</si>
  <si>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</si>
  <si>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</si>
  <si>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</si>
  <si>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</si>
  <si>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</si>
  <si>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</si>
  <si>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</si>
  <si>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</si>
  <si>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</si>
  <si>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</si>
  <si>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</si>
  <si>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</si>
  <si>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</si>
  <si>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</si>
  <si>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</si>
  <si>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</si>
  <si>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</si>
  <si>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</si>
  <si>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</si>
  <si>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</si>
  <si>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</si>
  <si>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</si>
  <si>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</si>
  <si>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</si>
  <si>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</si>
  <si>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</si>
  <si>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</si>
  <si>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</si>
  <si>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</si>
  <si>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</si>
  <si>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</si>
  <si>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</si>
  <si>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</si>
  <si>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</si>
  <si>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</si>
  <si>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</si>
  <si>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</si>
  <si>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</si>
  <si>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</si>
  <si>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</si>
  <si>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</si>
  <si>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</si>
  <si>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</si>
  <si>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</si>
  <si>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</si>
  <si>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</si>
  <si>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</si>
  <si>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</si>
  <si>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</si>
  <si>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</si>
  <si>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</si>
  <si>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</si>
  <si>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</si>
  <si>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</si>
  <si>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</si>
  <si>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</si>
  <si>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</si>
  <si>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</si>
  <si>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</si>
  <si>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</si>
  <si>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</si>
  <si>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</si>
  <si>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</si>
  <si>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</si>
  <si>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</si>
  <si>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</si>
  <si>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</si>
  <si>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</si>
  <si>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</si>
  <si>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</si>
  <si>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</si>
  <si>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</si>
  <si>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</si>
  <si>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</si>
  <si>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</si>
  <si>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</si>
  <si>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</si>
  <si>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</si>
  <si>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</si>
  <si>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</si>
  <si>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</si>
  <si>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</si>
  <si>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</si>
  <si>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</si>
  <si>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</si>
  <si>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</si>
  <si>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</si>
  <si>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</si>
  <si>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</si>
  <si>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</si>
  <si>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</si>
  <si>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</si>
  <si>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</si>
  <si>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</si>
  <si>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</si>
  <si>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</si>
  <si>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</si>
  <si>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</si>
  <si>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</si>
  <si>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</si>
  <si>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</si>
  <si>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</si>
  <si>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</si>
  <si>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</si>
  <si>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</si>
  <si>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</si>
  <si>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</si>
  <si>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</si>
  <si>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</si>
  <si>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</si>
  <si>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</si>
  <si>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</si>
  <si>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</si>
  <si>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</si>
  <si>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</si>
  <si>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</si>
  <si>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</si>
  <si>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</si>
  <si>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</si>
  <si>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</si>
  <si>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</si>
  <si>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</si>
  <si>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</si>
  <si>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</si>
  <si>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</si>
  <si>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</si>
  <si>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</si>
  <si>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</si>
  <si>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</si>
  <si>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</si>
  <si>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</si>
  <si>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</si>
  <si>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</si>
  <si>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</si>
  <si>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</si>
  <si>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</si>
  <si>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</si>
  <si>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</si>
  <si>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</si>
  <si>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</si>
  <si>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</si>
  <si>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</si>
  <si>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</si>
  <si>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</si>
  <si>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</si>
  <si>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</si>
  <si>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</si>
  <si>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</si>
  <si>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</si>
  <si>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</si>
  <si>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</si>
  <si>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</si>
  <si>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</si>
  <si>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</si>
  <si>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</si>
  <si>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</si>
  <si>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</si>
  <si>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</si>
  <si>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</si>
  <si>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</si>
  <si>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</si>
  <si>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</si>
  <si>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</si>
  <si>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</si>
  <si>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</si>
  <si>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</si>
  <si>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</si>
  <si>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</si>
  <si>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</si>
  <si>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</si>
  <si>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</si>
  <si>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</si>
  <si>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</si>
  <si>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</si>
  <si>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</si>
  <si>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</si>
  <si>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</si>
  <si>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</si>
  <si>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</si>
  <si>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</si>
  <si>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</si>
  <si>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</si>
  <si>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</si>
  <si>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</si>
  <si>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</si>
  <si>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</si>
  <si>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</si>
  <si>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</si>
  <si>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</si>
  <si>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</si>
  <si>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</si>
  <si>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</si>
  <si>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</si>
  <si>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</si>
  <si>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</si>
  <si>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</si>
  <si>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</si>
  <si>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</si>
  <si>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</si>
  <si>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</si>
  <si>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</si>
  <si>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</si>
  <si>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</si>
  <si>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</si>
  <si>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</si>
  <si>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</si>
  <si>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</si>
  <si>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</si>
  <si>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</si>
  <si>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</si>
  <si>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</si>
  <si>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</si>
  <si>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</si>
  <si>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</si>
  <si>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</si>
  <si>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</si>
  <si>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</si>
  <si>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</si>
  <si>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</si>
  <si>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</si>
  <si>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</si>
  <si>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</si>
  <si>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</si>
  <si>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</si>
  <si>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</si>
  <si>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</si>
  <si>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</si>
  <si>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</si>
  <si>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</si>
  <si>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</si>
  <si>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</si>
  <si>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</si>
  <si>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</si>
  <si>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</si>
  <si>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</si>
  <si>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</si>
  <si>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</si>
  <si>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</si>
  <si>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</si>
  <si>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</si>
  <si>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</si>
  <si>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</si>
  <si>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</si>
  <si>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</si>
  <si>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</si>
  <si>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</si>
  <si>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</si>
  <si>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</si>
  <si>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</si>
  <si>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</si>
  <si>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</si>
  <si>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</si>
  <si>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</si>
  <si>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</si>
  <si>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</si>
  <si>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</si>
  <si>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</si>
  <si>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</si>
  <si>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</si>
  <si>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</si>
  <si>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</si>
  <si>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</si>
  <si>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</si>
  <si>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</si>
  <si>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</si>
  <si>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</si>
  <si>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</si>
  <si>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</si>
  <si>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</si>
  <si>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</si>
  <si>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</si>
  <si>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</si>
  <si>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</si>
  <si>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</si>
  <si>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</si>
  <si>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</si>
  <si>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</si>
  <si>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</si>
  <si>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</si>
  <si>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</si>
  <si>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</si>
  <si>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</si>
  <si>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</si>
  <si>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</si>
  <si>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</si>
  <si>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</si>
  <si>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</si>
  <si>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</si>
  <si>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</si>
  <si>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</si>
  <si>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</si>
  <si>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</si>
  <si>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</si>
  <si>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</si>
  <si>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</si>
  <si>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</si>
  <si>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</si>
  <si>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</si>
  <si>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</si>
  <si>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</si>
  <si>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</si>
  <si>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</si>
  <si>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</si>
  <si>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</si>
  <si>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</si>
  <si>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</si>
  <si>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</si>
  <si>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</si>
  <si>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</si>
  <si>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</si>
  <si>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</si>
  <si>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</si>
  <si>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</si>
  <si>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</si>
  <si>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</si>
  <si>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</si>
  <si>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</si>
  <si>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</si>
  <si>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</si>
  <si>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</si>
  <si>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</si>
  <si>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</si>
  <si>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</si>
  <si>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</si>
  <si>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</si>
  <si>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</si>
  <si>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</si>
  <si>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</si>
  <si>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</si>
  <si>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</si>
  <si>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</si>
  <si>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</si>
  <si>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</si>
  <si>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</si>
  <si>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</si>
  <si>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</si>
  <si>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</si>
  <si>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</si>
  <si>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</si>
  <si>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</si>
  <si>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</si>
  <si>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</si>
  <si>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</si>
  <si>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</si>
  <si>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</si>
  <si>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</si>
  <si>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</si>
  <si>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</si>
  <si>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</si>
  <si>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</si>
  <si>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</si>
  <si>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</si>
  <si>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</si>
  <si>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</si>
  <si>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</si>
  <si>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</si>
  <si>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</si>
  <si>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</si>
  <si>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</si>
  <si>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</si>
  <si>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</si>
  <si>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</si>
  <si>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</si>
  <si>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</si>
  <si>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</si>
  <si>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</si>
  <si>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</si>
  <si>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</si>
  <si>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</si>
  <si>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</si>
  <si>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</si>
  <si>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</si>
  <si>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</si>
  <si>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</si>
  <si>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</si>
  <si>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</si>
  <si>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</si>
  <si>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</si>
  <si>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</si>
  <si>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</si>
  <si>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</si>
  <si>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</si>
  <si>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</si>
  <si>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</si>
  <si>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</si>
  <si>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</si>
  <si>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</si>
  <si>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</si>
  <si>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</si>
  <si>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</si>
  <si>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</si>
  <si>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</si>
  <si>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</si>
  <si>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</si>
  <si>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</si>
  <si>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</si>
  <si>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</si>
  <si>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</si>
  <si>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</si>
  <si>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</si>
  <si>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</si>
  <si>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</si>
  <si>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</si>
  <si>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</si>
  <si>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</si>
  <si>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</si>
  <si>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</si>
  <si>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</si>
  <si>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</si>
  <si>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</si>
  <si>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</si>
  <si>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</si>
  <si>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</si>
  <si>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</si>
  <si>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</si>
  <si>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</si>
  <si>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</si>
  <si>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</si>
  <si>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</si>
  <si>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</si>
  <si>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</si>
  <si>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</si>
  <si>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</si>
  <si>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</si>
  <si>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</si>
  <si>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</si>
  <si>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</si>
  <si>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</si>
  <si>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</si>
  <si>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</si>
  <si>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</si>
  <si>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</si>
  <si>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</si>
  <si>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</si>
  <si>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</si>
  <si>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</si>
  <si>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</si>
  <si>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</si>
  <si>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</si>
  <si>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</si>
  <si>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</si>
  <si>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</si>
  <si>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</si>
  <si>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</si>
  <si>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</si>
  <si>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</si>
  <si>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</si>
  <si>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</si>
  <si>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</si>
  <si>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</si>
  <si>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</si>
  <si>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</si>
  <si>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</si>
  <si>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</si>
  <si>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</si>
  <si>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</si>
  <si>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</si>
  <si>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</si>
  <si>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</si>
  <si>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</si>
  <si>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</si>
  <si>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</si>
  <si>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</si>
  <si>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</si>
  <si>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</si>
  <si>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</si>
  <si>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</si>
  <si>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</si>
  <si>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</si>
  <si>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</si>
  <si>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</si>
  <si>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</si>
  <si>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</si>
  <si>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</si>
  <si>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</si>
  <si>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</si>
  <si>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</si>
  <si>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</si>
  <si>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</si>
  <si>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</si>
  <si>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</si>
  <si>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</si>
  <si>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</si>
  <si>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</si>
  <si>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</si>
  <si>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</si>
  <si>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</si>
  <si>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</si>
  <si>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</si>
  <si>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</si>
  <si>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</si>
  <si>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</si>
  <si>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</si>
  <si>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</si>
  <si>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</si>
  <si>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</si>
  <si>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</si>
  <si>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</si>
  <si>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</si>
  <si>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</si>
  <si>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</si>
  <si>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</si>
  <si>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</si>
  <si>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</si>
  <si>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</si>
  <si>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</si>
  <si>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</si>
  <si>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</si>
  <si>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</si>
  <si>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</si>
  <si>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</si>
  <si>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</si>
  <si>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</si>
  <si>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</si>
  <si>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</si>
  <si>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</si>
  <si>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</si>
  <si>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</si>
  <si>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</si>
  <si>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</si>
  <si>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</si>
  <si>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</si>
  <si>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</si>
  <si>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</si>
  <si>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</si>
  <si>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</si>
  <si>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</si>
  <si>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</si>
  <si>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</si>
  <si>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</si>
  <si>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</si>
  <si>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</si>
  <si>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</si>
  <si>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</si>
  <si>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</si>
  <si>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</si>
  <si>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</si>
  <si>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</si>
  <si>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</si>
  <si>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</si>
  <si>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</si>
  <si>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</si>
  <si>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</si>
  <si>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</si>
  <si>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</si>
  <si>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</si>
  <si>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</si>
  <si>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</si>
  <si>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</si>
  <si>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</si>
  <si>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</si>
  <si>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</si>
  <si>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</si>
  <si>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</si>
  <si>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</si>
  <si>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</si>
  <si>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</si>
  <si>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</si>
  <si>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</si>
  <si>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</si>
  <si>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</si>
  <si>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</si>
  <si>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</si>
  <si>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</si>
  <si>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</si>
  <si>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</si>
  <si>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</si>
  <si>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</si>
  <si>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</si>
  <si>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</si>
  <si>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</si>
  <si>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</si>
  <si>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</si>
  <si>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</si>
  <si>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</si>
  <si>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</si>
  <si>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</si>
  <si>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</si>
  <si>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</si>
  <si>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</si>
  <si>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</si>
  <si>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</si>
  <si>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</si>
  <si>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</si>
  <si>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</si>
  <si>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</si>
  <si>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</si>
  <si>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</si>
  <si>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</si>
  <si>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</si>
  <si>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</si>
  <si>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</si>
  <si>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</si>
  <si>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</si>
  <si>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</si>
  <si>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</si>
  <si>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</si>
  <si>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</si>
  <si>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</si>
  <si>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</si>
  <si>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</si>
  <si>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</si>
  <si>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</si>
  <si>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</si>
  <si>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</si>
  <si>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</si>
  <si>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</si>
  <si>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</si>
  <si>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</si>
  <si>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</si>
  <si>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</si>
  <si>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</si>
  <si>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</si>
  <si>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</si>
  <si>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</si>
  <si>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</si>
  <si>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</si>
  <si>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</si>
  <si>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</si>
  <si>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</si>
  <si>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</si>
  <si>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</si>
  <si>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</si>
  <si>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</si>
  <si>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</si>
  <si>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</si>
  <si>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</si>
  <si>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</si>
  <si>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</si>
  <si>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</si>
  <si>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</si>
  <si>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</si>
  <si>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</si>
  <si>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</si>
  <si>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</si>
  <si>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</si>
  <si>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</si>
  <si>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</si>
  <si>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</si>
  <si>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</si>
  <si>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</si>
  <si>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</si>
  <si>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</si>
  <si>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</si>
  <si>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</si>
  <si>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</si>
  <si>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</si>
  <si>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</si>
  <si>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</si>
  <si>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</si>
  <si>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</si>
  <si>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</si>
  <si>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</si>
  <si>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</si>
  <si>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</si>
  <si>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</si>
  <si>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</si>
  <si>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</si>
  <si>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</si>
  <si>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</si>
  <si>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</si>
  <si>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</si>
  <si>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</si>
  <si>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</si>
  <si>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</si>
  <si>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</si>
  <si>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</si>
  <si>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</si>
  <si>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</si>
  <si>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</si>
  <si>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</si>
  <si>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</si>
  <si>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</si>
  <si>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</si>
  <si>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</si>
  <si>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</si>
  <si>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</si>
  <si>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</si>
  <si>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</si>
  <si>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</si>
  <si>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</si>
  <si>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</si>
  <si>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</si>
  <si>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</si>
  <si>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</si>
  <si>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</si>
  <si>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</si>
  <si>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</si>
  <si>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</si>
  <si>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</si>
  <si>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</si>
  <si>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</si>
  <si>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</si>
  <si>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</si>
  <si>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</si>
  <si>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</si>
  <si>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</si>
  <si>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</si>
  <si>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</si>
  <si>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</si>
  <si>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</si>
  <si>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</si>
  <si>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</si>
  <si>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</si>
  <si>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</si>
  <si>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</si>
  <si>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</si>
  <si>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</si>
  <si>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</si>
  <si>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</si>
  <si>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</si>
  <si>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</si>
  <si>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</si>
  <si>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</si>
  <si>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</si>
  <si>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</si>
  <si>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</si>
  <si>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</si>
  <si>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</si>
  <si>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</si>
  <si>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</si>
  <si>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</si>
  <si>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</si>
  <si>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</si>
  <si>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</si>
  <si>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</si>
  <si>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</si>
  <si>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</si>
  <si>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</si>
  <si>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</si>
  <si>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</si>
  <si>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</si>
  <si>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</si>
  <si>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</si>
  <si>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</si>
  <si>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</si>
  <si>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</si>
  <si>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</si>
  <si>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</si>
  <si>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</si>
  <si>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</si>
  <si>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</si>
  <si>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</si>
  <si>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</si>
  <si>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</si>
  <si>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</si>
  <si>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</si>
  <si>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</si>
  <si>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</si>
  <si>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</si>
  <si>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</si>
  <si>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</si>
  <si>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</si>
  <si>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</si>
  <si>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</si>
  <si>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</si>
  <si>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</si>
  <si>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</si>
  <si>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</si>
  <si>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</si>
  <si>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</si>
  <si>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</si>
  <si>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</si>
  <si>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</si>
  <si>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</si>
  <si>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</si>
  <si>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</si>
  <si>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</si>
  <si>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</si>
  <si>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</si>
  <si>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</si>
  <si>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</si>
  <si>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</si>
  <si>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</si>
  <si>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</si>
  <si>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</si>
  <si>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</si>
  <si>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</si>
  <si>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</si>
  <si>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</si>
  <si>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</si>
  <si>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</si>
  <si>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</si>
  <si>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</si>
  <si>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</si>
  <si>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</si>
  <si>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</si>
  <si>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</si>
  <si>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</si>
  <si>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</si>
  <si>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</si>
  <si>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</si>
  <si>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</si>
  <si>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</si>
  <si>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</si>
  <si>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</si>
  <si>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</si>
  <si>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</si>
  <si>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</si>
  <si>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</si>
  <si>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</si>
  <si>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</si>
  <si>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</si>
  <si>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</si>
  <si>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</si>
  <si>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</si>
  <si>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</si>
  <si>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</si>
  <si>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</si>
  <si>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</si>
  <si>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</si>
  <si>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</si>
  <si>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</si>
  <si>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</si>
  <si>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</si>
  <si>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</si>
  <si>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</si>
  <si>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</si>
  <si>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</si>
  <si>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</si>
  <si>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</si>
  <si>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</si>
  <si>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</si>
  <si>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</si>
  <si>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</si>
  <si>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</si>
  <si>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</si>
  <si>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</si>
  <si>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</si>
  <si>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</si>
  <si>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</si>
  <si>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</si>
  <si>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</si>
  <si>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</si>
  <si>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</si>
  <si>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</si>
  <si>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</si>
  <si>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</si>
  <si>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</si>
  <si>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</si>
  <si>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</si>
  <si>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</si>
  <si>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</si>
  <si>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</si>
  <si>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</si>
  <si>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</si>
  <si>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</si>
  <si>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</si>
  <si>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</si>
  <si>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</si>
  <si>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</si>
  <si>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</si>
  <si>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</si>
  <si>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</si>
  <si>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</si>
  <si>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</si>
  <si>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</si>
  <si>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</si>
  <si>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</si>
  <si>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</si>
  <si>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</si>
  <si>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</si>
  <si>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</si>
  <si>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</si>
  <si>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</si>
  <si>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</si>
  <si>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</si>
  <si>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</si>
  <si>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</si>
  <si>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</si>
  <si>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</si>
  <si>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</si>
  <si>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</si>
  <si>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</si>
  <si>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</si>
  <si>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</si>
  <si>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</si>
  <si>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</si>
  <si>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</si>
  <si>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</si>
  <si>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</si>
  <si>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</si>
  <si>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</si>
  <si>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</si>
  <si>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</si>
  <si>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</si>
  <si>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</si>
  <si>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</si>
  <si>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</si>
  <si>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</si>
  <si>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</si>
  <si>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</si>
  <si>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</si>
  <si>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</si>
  <si>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</si>
  <si>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</si>
  <si>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</si>
  <si>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</si>
  <si>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</si>
  <si>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</si>
  <si>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</si>
  <si>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</si>
  <si>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</si>
  <si>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</si>
  <si>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</si>
  <si>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</si>
  <si>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</si>
  <si>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</si>
  <si>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</si>
  <si>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</si>
  <si>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</si>
  <si>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</si>
  <si>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</si>
  <si>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</si>
  <si>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</si>
  <si>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</si>
  <si>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</si>
  <si>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</si>
  <si>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</si>
  <si>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</si>
  <si>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</si>
  <si>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</si>
  <si>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</si>
  <si>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</si>
  <si>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</si>
  <si>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</si>
  <si>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</si>
  <si>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</si>
  <si>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</si>
  <si>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</si>
  <si>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</si>
  <si>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</si>
  <si>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</si>
  <si>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</si>
  <si>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</si>
  <si>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</si>
  <si>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</si>
  <si>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</si>
  <si>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</si>
  <si>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</si>
  <si>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</si>
  <si>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</si>
  <si>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</si>
  <si>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</si>
  <si>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</si>
  <si>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</si>
  <si>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</si>
  <si>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</si>
  <si>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</si>
  <si>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</si>
  <si>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</si>
  <si>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</si>
  <si>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</si>
  <si>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</si>
  <si>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</si>
  <si>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</si>
  <si>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</si>
  <si>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</si>
  <si>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</si>
  <si>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</si>
  <si>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</si>
  <si>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</si>
  <si>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</si>
  <si>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</si>
  <si>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</si>
  <si>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</si>
  <si>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</si>
  <si>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</si>
  <si>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</si>
  <si>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</si>
  <si>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</si>
  <si>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</si>
  <si>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</si>
  <si>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</si>
  <si>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</si>
  <si>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</si>
  <si>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</si>
  <si>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</si>
  <si>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</si>
  <si>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</si>
  <si>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</si>
  <si>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</si>
  <si>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</si>
  <si>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</si>
  <si>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</si>
  <si>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</si>
  <si>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</si>
  <si>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</si>
  <si>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</si>
  <si>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</si>
  <si>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</si>
  <si>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</si>
  <si>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</si>
  <si>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</si>
  <si>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</si>
  <si>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</si>
  <si>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</si>
  <si>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</si>
  <si>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</si>
  <si>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</si>
  <si>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</si>
  <si>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</si>
  <si>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</si>
  <si>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</si>
  <si>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</si>
  <si>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</si>
  <si>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</si>
  <si>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</si>
  <si>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</si>
  <si>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</si>
  <si>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</si>
  <si>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</si>
  <si>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</si>
  <si>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</si>
  <si>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</si>
  <si>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</si>
  <si>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</si>
  <si>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</si>
  <si>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</si>
  <si>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</si>
  <si>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</si>
  <si>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</si>
  <si>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</si>
  <si>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</si>
  <si>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</si>
  <si>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</si>
  <si>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</si>
  <si>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</si>
  <si>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</si>
  <si>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</si>
  <si>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</si>
  <si>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</si>
  <si>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</si>
  <si>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</si>
  <si>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</si>
  <si>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</si>
  <si>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</si>
  <si>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</si>
  <si>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</si>
  <si>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</si>
  <si>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</si>
  <si>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</si>
  <si>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</si>
  <si>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</si>
  <si>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</si>
  <si>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</si>
  <si>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</si>
  <si>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</si>
  <si>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</si>
  <si>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</si>
  <si>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</si>
  <si>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</si>
  <si>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</si>
  <si>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</si>
  <si>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</si>
  <si>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</si>
  <si>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</si>
  <si>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</si>
  <si>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</si>
  <si>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</si>
  <si>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</si>
  <si>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</si>
  <si>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</si>
  <si>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</si>
  <si>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</si>
  <si>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</si>
  <si>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</si>
  <si>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</si>
  <si>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</si>
  <si>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</si>
  <si>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</si>
  <si>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</si>
  <si>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</si>
  <si>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</si>
  <si>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</si>
  <si>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</si>
  <si>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</si>
  <si>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</si>
  <si>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</si>
  <si>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</si>
  <si>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</si>
  <si>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</si>
  <si>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</si>
  <si>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</si>
  <si>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</si>
  <si>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</si>
  <si>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</si>
  <si>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</si>
  <si>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</si>
  <si>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</si>
  <si>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</si>
  <si>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</si>
  <si>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</si>
  <si>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</si>
  <si>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</si>
  <si>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</si>
  <si>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</si>
  <si>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</si>
  <si>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</si>
  <si>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</si>
  <si>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</si>
  <si>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</si>
  <si>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</si>
  <si>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</si>
  <si>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</si>
  <si>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</si>
  <si>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</si>
  <si>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</si>
  <si>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</si>
  <si>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</si>
  <si>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</si>
  <si>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</si>
  <si>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</si>
  <si>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</si>
  <si>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</si>
  <si>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</si>
  <si>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</si>
  <si>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</si>
  <si>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</si>
  <si>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</si>
  <si>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</si>
  <si>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</si>
  <si>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</si>
  <si>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</si>
  <si>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</si>
  <si>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</si>
  <si>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</si>
  <si>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</si>
  <si>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</si>
  <si>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</si>
  <si>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</si>
  <si>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</si>
  <si>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</si>
  <si>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</si>
  <si>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</si>
  <si>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</si>
  <si>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</si>
  <si>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</si>
  <si>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</si>
  <si>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</si>
  <si>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</si>
  <si>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</si>
  <si>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</si>
  <si>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</si>
  <si>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</si>
  <si>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</si>
  <si>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</si>
  <si>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</si>
  <si>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</si>
  <si>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</si>
  <si>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</si>
  <si>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</si>
  <si>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</si>
  <si>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</si>
  <si>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</si>
  <si>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</si>
  <si>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</si>
  <si>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</si>
  <si>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</si>
  <si>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</si>
  <si>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</si>
  <si>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</si>
  <si>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</si>
  <si>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</si>
  <si>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</si>
  <si>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</si>
  <si>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</si>
  <si>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</si>
  <si>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</si>
  <si>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</si>
  <si>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</si>
  <si>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</si>
  <si>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</si>
  <si>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</si>
  <si>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</si>
  <si>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</si>
  <si>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</si>
  <si>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</si>
  <si>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</si>
  <si>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</si>
  <si>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</si>
  <si>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</si>
  <si>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</si>
  <si>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</si>
  <si>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</si>
  <si>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</si>
  <si>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</si>
  <si>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</si>
  <si>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</si>
  <si>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</si>
  <si>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</si>
  <si>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</si>
  <si>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</si>
  <si>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</si>
  <si>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</si>
  <si>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</si>
  <si>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</si>
  <si>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</si>
  <si>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</si>
  <si>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</si>
  <si>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</si>
  <si>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</si>
  <si>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</si>
  <si>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</si>
  <si>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</si>
  <si>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</si>
  <si>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</si>
  <si>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</si>
  <si>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</si>
  <si>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</si>
  <si>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</si>
  <si>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</si>
  <si>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</si>
  <si>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</si>
  <si>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</si>
  <si>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</si>
  <si>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</si>
  <si>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</si>
  <si>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</si>
  <si>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</si>
  <si>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</si>
  <si>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</si>
  <si>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</si>
  <si>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</si>
  <si>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</si>
  <si>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</si>
  <si>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</si>
  <si>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</si>
  <si>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</si>
  <si>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</si>
  <si>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</si>
  <si>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</si>
  <si>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</si>
  <si>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</si>
  <si>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</si>
  <si>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</si>
  <si>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</si>
  <si>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</si>
  <si>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</si>
  <si>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</si>
  <si>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</si>
  <si>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</si>
  <si>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</si>
  <si>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</si>
  <si>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</si>
  <si>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</si>
  <si>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</si>
  <si>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</si>
  <si>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</si>
  <si>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</si>
  <si>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</si>
  <si>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</si>
  <si>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</si>
  <si>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</si>
  <si>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</si>
  <si>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</si>
  <si>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</si>
  <si>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</si>
  <si>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</si>
  <si>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</si>
  <si>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</si>
  <si>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</si>
  <si>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</si>
  <si>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</si>
  <si>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</si>
  <si>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</si>
  <si>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</si>
  <si>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</si>
  <si>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</si>
  <si>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</si>
  <si>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</si>
  <si>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</si>
  <si>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</si>
  <si>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</si>
  <si>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</si>
  <si>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</si>
  <si>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</si>
  <si>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</si>
  <si>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</si>
  <si>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</si>
  <si>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</si>
  <si>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</si>
  <si>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</si>
  <si>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</si>
  <si>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</si>
  <si>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</si>
  <si>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</si>
  <si>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</si>
  <si>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</si>
  <si>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</si>
  <si>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</si>
  <si>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</si>
  <si>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</si>
  <si>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</si>
  <si>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</si>
  <si>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</si>
  <si>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</si>
  <si>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</si>
  <si>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</si>
  <si>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</si>
  <si>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</si>
  <si>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</si>
  <si>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</si>
  <si>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</si>
  <si>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</si>
  <si>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</si>
  <si>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</si>
  <si>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</si>
  <si>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</si>
  <si>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</si>
  <si>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</si>
  <si>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</si>
  <si>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</si>
  <si>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</si>
  <si>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</si>
  <si>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</si>
  <si>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</si>
  <si>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</si>
  <si>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</si>
  <si>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</si>
  <si>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</si>
  <si>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</si>
  <si>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</si>
  <si>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</si>
  <si>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</si>
  <si>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</si>
  <si>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</si>
  <si>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</si>
  <si>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</si>
  <si>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</si>
  <si>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</si>
  <si>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</si>
  <si>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</si>
  <si>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</si>
  <si>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</si>
  <si>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</si>
  <si>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</si>
  <si>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</si>
  <si>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</si>
  <si>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</si>
  <si>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</si>
  <si>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</si>
  <si>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</si>
  <si>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</si>
  <si>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</si>
  <si>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</si>
  <si>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</si>
  <si>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</si>
  <si>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</si>
  <si>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</si>
  <si>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</si>
  <si>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</si>
  <si>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</si>
  <si>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</si>
  <si>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</si>
  <si>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</si>
  <si>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</si>
  <si>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</si>
  <si>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</si>
  <si>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</si>
  <si>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</si>
  <si>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</si>
  <si>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</si>
  <si>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</si>
  <si>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</si>
  <si>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</si>
  <si>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</si>
  <si>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</si>
  <si>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</si>
  <si>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</si>
  <si>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</si>
  <si>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</si>
  <si>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</si>
  <si>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</si>
  <si>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</si>
  <si>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</si>
  <si>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</si>
  <si>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</si>
  <si>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</si>
  <si>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</si>
  <si>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</si>
  <si>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</si>
  <si>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</si>
  <si>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</si>
  <si>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</si>
  <si>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</si>
  <si>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</si>
  <si>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</si>
  <si>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</si>
  <si>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</si>
  <si>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</si>
  <si>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</si>
  <si>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</si>
  <si>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</si>
  <si>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</si>
  <si>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</si>
  <si>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</si>
  <si>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</si>
  <si>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</si>
  <si>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</si>
  <si>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</si>
  <si>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</si>
  <si>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</si>
  <si>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</si>
  <si>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</si>
  <si>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</si>
  <si>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</si>
  <si>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</si>
  <si>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</si>
  <si>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</si>
  <si>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</si>
  <si>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</si>
  <si>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</si>
  <si>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</si>
  <si>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</si>
  <si>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</si>
  <si>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</si>
  <si>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</si>
  <si>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</si>
  <si>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</si>
  <si>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</si>
  <si>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</si>
  <si>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</si>
  <si>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</si>
  <si>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</si>
  <si>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</si>
  <si>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</si>
  <si>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</si>
  <si>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</si>
  <si>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</si>
  <si>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</si>
  <si>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</si>
  <si>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</si>
  <si>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</si>
  <si>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</si>
  <si>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</si>
  <si>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</si>
  <si>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</si>
  <si>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</si>
  <si>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</si>
  <si>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</si>
  <si>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</si>
  <si>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</si>
  <si>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</si>
  <si>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</si>
  <si>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</si>
  <si>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</si>
  <si>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</si>
  <si>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</si>
  <si>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</si>
  <si>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</si>
  <si>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</si>
  <si>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</si>
  <si>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</si>
  <si>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</si>
  <si>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</si>
  <si>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</si>
  <si>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</si>
  <si>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</si>
  <si>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</si>
  <si>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</si>
  <si>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</si>
  <si>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</si>
  <si>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</si>
  <si>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</si>
  <si>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</si>
  <si>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</si>
  <si>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</si>
  <si>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</si>
  <si>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</si>
  <si>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</si>
  <si>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</si>
  <si>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</si>
  <si>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</si>
  <si>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</si>
  <si>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</si>
  <si>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</si>
  <si>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</si>
  <si>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</si>
  <si>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</si>
  <si>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</si>
  <si>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</si>
  <si>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</si>
  <si>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</si>
  <si>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</si>
  <si>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</si>
  <si>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</si>
  <si>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</si>
  <si>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</si>
  <si>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</si>
  <si>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</si>
  <si>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</si>
  <si>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</si>
  <si>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</si>
  <si>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</si>
  <si>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</si>
  <si>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</si>
  <si>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</si>
  <si>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</si>
  <si>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</si>
  <si>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</si>
  <si>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</si>
  <si>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</si>
  <si>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</si>
  <si>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</si>
  <si>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</si>
  <si>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</si>
  <si>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</si>
  <si>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</si>
  <si>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</si>
  <si>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</si>
  <si>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</si>
  <si>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</si>
  <si>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</si>
  <si>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</si>
  <si>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</si>
  <si>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</si>
  <si>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</si>
  <si>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</si>
  <si>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</si>
  <si>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</si>
  <si>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</si>
  <si>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</si>
  <si>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</si>
  <si>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</si>
  <si>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</si>
  <si>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</si>
  <si>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</si>
  <si>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</si>
  <si>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</si>
  <si>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</si>
  <si>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</si>
  <si>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</si>
  <si>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</si>
  <si>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</si>
  <si>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</si>
  <si>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</si>
  <si>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</si>
  <si>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</si>
  <si>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</si>
  <si>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</si>
  <si>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</si>
  <si>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</si>
  <si>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</si>
  <si>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</si>
  <si>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</si>
  <si>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</si>
  <si>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</si>
  <si>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</si>
  <si>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</si>
  <si>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</si>
  <si>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</si>
  <si>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</si>
  <si>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</si>
  <si>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</si>
  <si>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</si>
  <si>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</si>
  <si>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</si>
  <si>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</si>
  <si>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</si>
  <si>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</si>
  <si>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</si>
  <si>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</si>
  <si>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</si>
  <si>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</si>
  <si>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</si>
  <si>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</si>
  <si>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</si>
  <si>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</si>
  <si>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</si>
  <si>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</si>
  <si>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</si>
  <si>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</si>
  <si>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</si>
  <si>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</si>
  <si>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</si>
  <si>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</si>
  <si>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</si>
  <si>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</si>
  <si>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</si>
  <si>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</si>
  <si>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</si>
  <si>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</si>
  <si>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</si>
  <si>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</si>
  <si>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</si>
  <si>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</si>
  <si>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</si>
  <si>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</si>
  <si>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</si>
  <si>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</si>
  <si>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</si>
  <si>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</si>
  <si>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</si>
  <si>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</si>
  <si>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</si>
  <si>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</si>
  <si>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</si>
  <si>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</si>
  <si>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</si>
  <si>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</si>
  <si>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</si>
  <si>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</si>
  <si>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</si>
  <si>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</si>
  <si>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</si>
  <si>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</si>
  <si>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</si>
  <si>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</si>
  <si>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</si>
  <si>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</si>
  <si>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</si>
  <si>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</si>
  <si>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</si>
  <si>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</si>
  <si>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</si>
  <si>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</si>
  <si>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</si>
  <si>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</si>
  <si>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</si>
  <si>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</si>
  <si>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</si>
  <si>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</si>
  <si>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</si>
  <si>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</si>
  <si>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</si>
  <si>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</si>
  <si>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</si>
  <si>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</si>
  <si>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</si>
  <si>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</si>
  <si>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</si>
  <si>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</si>
  <si>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</si>
  <si>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</si>
  <si>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</si>
  <si>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</si>
  <si>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</si>
  <si>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</si>
  <si>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</si>
  <si>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</si>
  <si>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</si>
  <si>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</si>
  <si>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</si>
  <si>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</si>
  <si>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</si>
  <si>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</si>
  <si>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</si>
  <si>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</si>
  <si>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</si>
  <si>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</si>
  <si>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</si>
  <si>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</si>
  <si>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</si>
  <si>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</si>
  <si>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</si>
  <si>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</si>
  <si>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</si>
  <si>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</si>
  <si>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</si>
  <si>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</si>
  <si>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</si>
  <si>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</si>
  <si>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</si>
  <si>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</si>
  <si>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</si>
  <si>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</si>
  <si>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</si>
  <si>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</si>
  <si>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</si>
  <si>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</si>
  <si>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</si>
  <si>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</si>
  <si>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</si>
  <si>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</si>
  <si>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</si>
  <si>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</si>
  <si>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</si>
  <si>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</si>
  <si>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</si>
  <si>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</si>
  <si>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</si>
  <si>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</si>
  <si>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</si>
  <si>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</si>
  <si>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</si>
  <si>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</si>
  <si>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</si>
  <si>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</si>
  <si>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</si>
  <si>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</si>
  <si>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</si>
  <si>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</si>
  <si>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</si>
  <si>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</si>
  <si>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</si>
  <si>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</si>
  <si>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</si>
  <si>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</si>
  <si>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</si>
  <si>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</si>
  <si>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</si>
  <si>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</si>
  <si>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</si>
  <si>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</si>
  <si>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</si>
  <si>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</si>
  <si>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</si>
  <si>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</si>
  <si>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</si>
  <si>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</si>
  <si>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</si>
  <si>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</si>
  <si>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</si>
  <si>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</si>
  <si>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</si>
  <si>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</si>
  <si>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</si>
  <si>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</si>
  <si>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</si>
  <si>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</si>
  <si>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</si>
  <si>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</si>
  <si>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</si>
  <si>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</si>
  <si>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</si>
  <si>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</si>
  <si>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</si>
  <si>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</si>
  <si>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</si>
  <si>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</si>
  <si>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</si>
  <si>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</si>
  <si>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</si>
  <si>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</si>
  <si>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</si>
  <si>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</si>
  <si>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</si>
  <si>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</si>
  <si>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</si>
  <si>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</si>
  <si>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</si>
  <si>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</si>
  <si>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</si>
  <si>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</si>
  <si>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</si>
  <si>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</si>
  <si>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</si>
  <si>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</si>
  <si>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</si>
  <si>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</si>
  <si>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</si>
  <si>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</si>
  <si>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</si>
  <si>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</si>
  <si>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</si>
  <si>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</si>
  <si>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</si>
  <si>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</si>
  <si>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</si>
  <si>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</si>
  <si>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</si>
  <si>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</si>
  <si>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</si>
  <si>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</si>
  <si>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</si>
  <si>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</si>
  <si>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</si>
  <si>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</si>
  <si>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</si>
  <si>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</si>
  <si>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</si>
  <si>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</si>
  <si>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</si>
  <si>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</si>
  <si>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</si>
  <si>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</si>
  <si>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</si>
  <si>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</si>
  <si>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</si>
  <si>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</si>
  <si>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</si>
  <si>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</si>
  <si>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</si>
  <si>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</si>
  <si>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</si>
  <si>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</si>
  <si>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</si>
  <si>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</si>
  <si>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</si>
  <si>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</si>
  <si>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</si>
  <si>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</si>
  <si>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</si>
  <si>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</si>
  <si>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</si>
  <si>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</si>
  <si>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</si>
  <si>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</si>
  <si>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</si>
  <si>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</si>
  <si>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</si>
  <si>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</si>
  <si>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</si>
  <si>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</si>
  <si>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</si>
  <si>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</si>
  <si>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</si>
  <si>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</si>
  <si>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</si>
  <si>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</si>
  <si>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</si>
  <si>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</si>
  <si>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</si>
  <si>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</si>
  <si>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</si>
  <si>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</si>
  <si>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</si>
  <si>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</si>
  <si>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</si>
  <si>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</si>
  <si>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</si>
  <si>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</si>
  <si>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</si>
  <si>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</si>
  <si>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</si>
  <si>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</si>
  <si>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</si>
  <si>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</si>
  <si>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</si>
  <si>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</si>
  <si>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</si>
  <si>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</si>
  <si>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</si>
  <si>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</si>
  <si>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</si>
  <si>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</si>
  <si>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</si>
  <si>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</si>
  <si>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</si>
  <si>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</si>
  <si>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</si>
  <si>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</si>
  <si>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</si>
  <si>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</si>
  <si>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</si>
  <si>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</si>
  <si>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</si>
  <si>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</si>
  <si>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</si>
  <si>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</si>
  <si>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</si>
  <si>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</si>
  <si>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</si>
  <si>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</si>
  <si>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</si>
  <si>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</si>
  <si>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</si>
  <si>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</si>
  <si>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</si>
  <si>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</si>
  <si>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</si>
  <si>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</si>
  <si>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</si>
  <si>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</si>
  <si>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</si>
  <si>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</si>
  <si>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</si>
  <si>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</si>
  <si>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</si>
  <si>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</si>
  <si>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</si>
  <si>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</si>
  <si>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</si>
  <si>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</si>
  <si>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</si>
  <si>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</si>
  <si>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</si>
  <si>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</si>
  <si>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</si>
  <si>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</si>
  <si>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</si>
  <si>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</si>
  <si>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</si>
  <si>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</si>
  <si>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</si>
  <si>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</si>
  <si>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</si>
  <si>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</si>
  <si>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</si>
  <si>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</si>
  <si>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</si>
  <si>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</si>
  <si>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</si>
  <si>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</si>
  <si>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</si>
  <si>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</si>
  <si>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</si>
  <si>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</si>
  <si>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</si>
  <si>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</si>
  <si>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</si>
  <si>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</si>
  <si>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</si>
  <si>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</si>
  <si>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</si>
  <si>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</si>
  <si>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</si>
  <si>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</si>
  <si>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</si>
  <si>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</si>
  <si>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</si>
  <si>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</si>
  <si>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</si>
  <si>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</si>
  <si>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</si>
  <si>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</si>
  <si>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</si>
  <si>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</si>
  <si>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</si>
  <si>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</si>
  <si>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</si>
  <si>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</si>
  <si>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</si>
  <si>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</si>
  <si>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</si>
  <si>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</si>
  <si>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</si>
  <si>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</si>
  <si>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</si>
  <si>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</si>
  <si>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</si>
  <si>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</si>
  <si>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</si>
  <si>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</si>
  <si>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</si>
  <si>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</si>
  <si>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</si>
  <si>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</si>
  <si>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</si>
  <si>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</si>
  <si>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</si>
  <si>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</si>
  <si>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</si>
  <si>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</si>
  <si>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</si>
  <si>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</si>
  <si>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</si>
  <si>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</si>
  <si>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</si>
  <si>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</si>
  <si>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</si>
  <si>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</si>
  <si>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</si>
  <si>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</si>
  <si>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</si>
  <si>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</si>
  <si>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</si>
  <si>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</si>
  <si>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</si>
  <si>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</si>
  <si>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</si>
  <si>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</si>
  <si>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</si>
  <si>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</si>
  <si>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</si>
  <si>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</si>
  <si>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</si>
  <si>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</si>
  <si>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</si>
  <si>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</si>
  <si>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</si>
  <si>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</si>
  <si>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</si>
  <si>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</si>
  <si>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</si>
  <si>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</si>
  <si>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</si>
  <si>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</si>
  <si>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</si>
  <si>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</si>
  <si>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</si>
  <si>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</si>
  <si>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</si>
  <si>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</si>
  <si>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</si>
  <si>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</si>
  <si>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</si>
  <si>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</si>
  <si>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</si>
  <si>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</si>
  <si>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</si>
  <si>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</si>
  <si>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</si>
  <si>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</si>
  <si>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</si>
  <si>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</si>
  <si>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</si>
  <si>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</si>
  <si>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</si>
  <si>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</si>
  <si>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</si>
  <si>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</si>
  <si>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</si>
  <si>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</si>
  <si>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</si>
  <si>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</si>
  <si>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</si>
  <si>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</si>
  <si>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</si>
  <si>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</si>
  <si>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</si>
  <si>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</si>
  <si>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</si>
  <si>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</si>
  <si>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</si>
  <si>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</si>
  <si>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</si>
  <si>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</si>
  <si>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</si>
  <si>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</si>
  <si>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</si>
  <si>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</si>
  <si>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</si>
  <si>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</si>
  <si>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</si>
  <si>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</si>
  <si>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</si>
  <si>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</si>
  <si>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</si>
  <si>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</si>
  <si>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</si>
  <si>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</si>
  <si>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</si>
  <si>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</si>
  <si>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</si>
  <si>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</si>
  <si>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</si>
  <si>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</si>
  <si>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</si>
  <si>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</si>
  <si>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</si>
  <si>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</si>
  <si>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</si>
  <si>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</si>
  <si>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</si>
  <si>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</si>
  <si>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</si>
  <si>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</si>
  <si>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</si>
  <si>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</si>
  <si>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</si>
  <si>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</si>
  <si>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</si>
  <si>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</si>
  <si>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</si>
  <si>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</si>
  <si>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</si>
  <si>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</si>
  <si>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</si>
  <si>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</si>
  <si>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</si>
  <si>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</si>
  <si>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</si>
  <si>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</si>
  <si>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</si>
  <si>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</si>
  <si>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</si>
  <si>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</si>
  <si>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</si>
  <si>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</si>
  <si>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</si>
  <si>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</si>
  <si>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</si>
  <si>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</si>
  <si>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</si>
  <si>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</si>
  <si>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</si>
  <si>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</si>
  <si>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</si>
  <si>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</si>
  <si>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</si>
  <si>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</si>
  <si>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</si>
  <si>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</si>
  <si>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</si>
  <si>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</si>
  <si>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</si>
  <si>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</si>
  <si>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</si>
  <si>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</si>
  <si>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</si>
  <si>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</si>
  <si>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</si>
  <si>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</si>
  <si>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</si>
  <si>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</si>
  <si>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</si>
  <si>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</si>
  <si>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</si>
  <si>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</si>
  <si>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</si>
  <si>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</si>
  <si>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</si>
  <si>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</si>
  <si>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</si>
  <si>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</si>
  <si>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</si>
  <si>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</si>
  <si>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</si>
  <si>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</si>
  <si>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</si>
  <si>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</si>
  <si>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</si>
  <si>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</si>
  <si>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</si>
  <si>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</si>
  <si>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</si>
  <si>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</si>
  <si>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</si>
  <si>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</si>
  <si>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</si>
  <si>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</si>
  <si>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</si>
  <si>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</si>
  <si>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</si>
  <si>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</si>
  <si>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</si>
  <si>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</si>
  <si>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</si>
  <si>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</si>
  <si>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</si>
  <si>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</si>
  <si>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</si>
  <si>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</si>
  <si>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</si>
  <si>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</si>
  <si>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</si>
  <si>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</si>
  <si>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</si>
  <si>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</si>
  <si>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</si>
  <si>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</si>
  <si>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</si>
  <si>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</si>
  <si>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</si>
  <si>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</si>
  <si>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</si>
  <si>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</si>
  <si>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</si>
  <si>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</si>
  <si>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</si>
  <si>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</si>
  <si>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</si>
  <si>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</si>
  <si>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</si>
  <si>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</si>
  <si>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</si>
  <si>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</si>
  <si>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</si>
  <si>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</si>
  <si>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</si>
  <si>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</si>
  <si>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</si>
  <si>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</si>
  <si>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</si>
  <si>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</si>
  <si>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</si>
  <si>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</si>
  <si>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</si>
  <si>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</si>
  <si>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</si>
  <si>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</si>
  <si>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</si>
  <si>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</si>
  <si>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</si>
  <si>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</si>
  <si>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</si>
  <si>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</si>
  <si>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</si>
  <si>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</si>
  <si>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</si>
  <si>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</si>
  <si>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</si>
  <si>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</si>
  <si>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</si>
  <si>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</si>
  <si>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</si>
  <si>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</si>
  <si>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</si>
  <si>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</si>
  <si>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</si>
  <si>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</si>
  <si>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</si>
  <si>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</si>
  <si>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</si>
  <si>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</si>
  <si>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</si>
  <si>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</si>
  <si>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</si>
  <si>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</si>
  <si>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</si>
  <si>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</si>
  <si>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</si>
  <si>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</si>
  <si>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</si>
  <si>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</si>
  <si>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</si>
  <si>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</si>
  <si>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</si>
  <si>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</si>
  <si>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</si>
  <si>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</si>
  <si>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</si>
  <si>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</si>
  <si>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</si>
  <si>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</si>
  <si>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</si>
  <si>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</si>
  <si>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</si>
  <si>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</si>
  <si>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</si>
  <si>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</si>
  <si>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</si>
  <si>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</si>
  <si>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</si>
  <si>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</si>
  <si>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</si>
  <si>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</si>
  <si>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</si>
  <si>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</si>
  <si>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</si>
  <si>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</si>
  <si>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</si>
  <si>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</si>
  <si>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</si>
  <si>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</si>
  <si>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</si>
  <si>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</si>
  <si>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</si>
  <si>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</si>
  <si>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</si>
  <si>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</si>
  <si>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</si>
  <si>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</si>
  <si>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</si>
  <si>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</si>
  <si>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</si>
  <si>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</si>
  <si>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</si>
  <si>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</si>
  <si>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</si>
  <si>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</si>
  <si>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</si>
  <si>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</si>
  <si>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</si>
  <si>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</si>
  <si>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</si>
  <si>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</si>
  <si>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</si>
  <si>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</si>
  <si>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</si>
  <si>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</si>
  <si>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</si>
  <si>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</si>
  <si>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</si>
  <si>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</si>
  <si>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</si>
  <si>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</si>
  <si>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</si>
  <si>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</si>
  <si>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</si>
  <si>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</si>
  <si>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</si>
  <si>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</si>
  <si>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</si>
  <si>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</si>
  <si>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</si>
  <si>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</si>
  <si>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</si>
  <si>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</si>
  <si>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</si>
  <si>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</si>
  <si>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</si>
  <si>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</si>
  <si>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</si>
  <si>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</si>
  <si>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</si>
  <si>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</si>
  <si>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</si>
  <si>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</si>
  <si>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</si>
  <si>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</si>
  <si>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</si>
  <si>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</si>
  <si>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</si>
  <si>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</si>
  <si>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</si>
  <si>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</si>
  <si>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</si>
  <si>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</si>
  <si>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</si>
  <si>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</si>
  <si>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</si>
  <si>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</si>
  <si>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</si>
  <si>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</si>
  <si>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</si>
  <si>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</si>
  <si>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</si>
  <si>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</si>
  <si>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</si>
  <si>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</si>
  <si>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</si>
  <si>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</si>
  <si>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</si>
  <si>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</si>
  <si>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</si>
  <si>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</si>
  <si>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</si>
  <si>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</si>
  <si>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</si>
  <si>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</si>
  <si>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</si>
  <si>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</si>
  <si>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</si>
  <si>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</si>
  <si>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</si>
  <si>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</si>
  <si>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</si>
  <si>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</si>
  <si>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</si>
  <si>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</si>
  <si>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</si>
  <si>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</si>
  <si>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</si>
  <si>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</si>
  <si>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</si>
  <si>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</si>
  <si>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</si>
  <si>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</si>
  <si>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</si>
  <si>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</si>
  <si>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</si>
  <si>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</si>
  <si>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</si>
  <si>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</si>
  <si>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</si>
  <si>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</si>
  <si>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</si>
  <si>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</si>
  <si>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</si>
  <si>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</si>
  <si>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</si>
  <si>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</si>
  <si>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</si>
  <si>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</si>
  <si>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</si>
  <si>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</si>
  <si>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</si>
  <si>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</si>
  <si>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</si>
  <si>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</si>
  <si>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</si>
  <si>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</si>
  <si>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</si>
  <si>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</si>
  <si>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</si>
  <si>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</si>
  <si>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</si>
  <si>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</si>
  <si>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</si>
  <si>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</si>
  <si>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</si>
  <si>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</si>
  <si>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</si>
  <si>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</si>
  <si>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</si>
  <si>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</si>
  <si>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</si>
  <si>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</si>
  <si>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</si>
  <si>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</si>
  <si>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</si>
  <si>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</si>
  <si>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</si>
  <si>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</si>
  <si>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</si>
  <si>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</si>
  <si>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</si>
  <si>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</si>
  <si>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</si>
  <si>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</si>
  <si>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</si>
  <si>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</si>
  <si>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</si>
  <si>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</si>
  <si>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</si>
  <si>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</si>
  <si>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</si>
  <si>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</si>
  <si>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</si>
  <si>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</si>
  <si>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</si>
  <si>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</si>
  <si>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</si>
  <si>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</si>
  <si>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</si>
  <si>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</si>
  <si>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</si>
  <si>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</si>
  <si>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</si>
  <si>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</si>
  <si>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</si>
  <si>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</si>
  <si>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</si>
  <si>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</si>
  <si>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</si>
  <si>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</si>
  <si>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</si>
  <si>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</si>
  <si>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</si>
  <si>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</si>
  <si>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</si>
  <si>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</si>
  <si>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</si>
  <si>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</si>
  <si>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</si>
  <si>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</si>
  <si>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</si>
  <si>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</si>
  <si>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</si>
  <si>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</si>
  <si>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</si>
  <si>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</si>
  <si>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</si>
  <si>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</si>
  <si>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</si>
  <si>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</si>
  <si>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</si>
  <si>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</si>
  <si>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</si>
  <si>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</si>
  <si>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</si>
  <si>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</si>
  <si>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</si>
  <si>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</si>
  <si>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</si>
  <si>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</si>
  <si>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</si>
  <si>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</si>
  <si>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</si>
  <si>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</si>
  <si>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</si>
  <si>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</si>
  <si>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</si>
  <si>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</si>
  <si>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</si>
  <si>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</si>
  <si>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</si>
  <si>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</si>
  <si>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</si>
  <si>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</si>
  <si>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</si>
  <si>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</si>
  <si>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</si>
  <si>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</si>
  <si>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</si>
  <si>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</si>
  <si>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</si>
  <si>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</si>
  <si>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</si>
  <si>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</si>
  <si>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</si>
  <si>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</si>
  <si>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</si>
  <si>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</si>
  <si>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</si>
  <si>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</si>
  <si>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</si>
  <si>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</si>
  <si>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</si>
  <si>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</si>
  <si>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</si>
  <si>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</si>
  <si>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</si>
  <si>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</si>
  <si>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</si>
  <si>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</si>
  <si>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</si>
  <si>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</si>
  <si>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</si>
  <si>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</si>
  <si>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</si>
  <si>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</si>
  <si>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</si>
  <si>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</si>
  <si>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</si>
  <si>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</si>
  <si>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</si>
  <si>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</si>
  <si>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</si>
  <si>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</si>
  <si>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</si>
  <si>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</si>
  <si>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</si>
  <si>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</si>
  <si>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</si>
  <si>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</si>
  <si>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</si>
  <si>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</si>
  <si>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</si>
  <si>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</si>
  <si>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</si>
  <si>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</si>
  <si>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</si>
  <si>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</si>
  <si>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</si>
  <si>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</si>
  <si>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</si>
  <si>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</si>
  <si>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</si>
  <si>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</si>
  <si>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</si>
  <si>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</si>
  <si>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</si>
  <si>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</si>
  <si>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</si>
  <si>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</si>
  <si>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</si>
  <si>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</si>
  <si>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</si>
  <si>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</si>
  <si>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</si>
  <si>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</si>
  <si>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</si>
  <si>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</si>
  <si>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</si>
  <si>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</si>
  <si>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</si>
  <si>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</si>
  <si>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</si>
  <si>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</si>
  <si>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</si>
  <si>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</si>
  <si>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</si>
  <si>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</si>
  <si>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</si>
  <si>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</si>
  <si>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</si>
  <si>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</si>
  <si>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</si>
  <si>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</si>
  <si>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</si>
  <si>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</si>
  <si>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</si>
  <si>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</si>
  <si>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</si>
  <si>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</si>
  <si>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</si>
  <si>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</si>
  <si>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</si>
  <si>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</si>
  <si>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</si>
  <si>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</si>
  <si>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</si>
  <si>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</si>
  <si>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</si>
  <si>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</si>
  <si>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</si>
  <si>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</si>
  <si>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</si>
  <si>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</si>
  <si>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</si>
  <si>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</si>
  <si>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</si>
  <si>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</si>
  <si>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</si>
  <si>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</si>
  <si>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</si>
  <si>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</si>
  <si>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</si>
  <si>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</si>
  <si>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</si>
  <si>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</si>
  <si>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</si>
  <si>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</si>
  <si>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</si>
  <si>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</si>
  <si>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</si>
  <si>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</si>
  <si>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</si>
  <si>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</si>
  <si>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</si>
  <si>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</si>
  <si>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</si>
  <si>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</si>
  <si>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</si>
  <si>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</si>
  <si>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</si>
  <si>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</si>
  <si>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</si>
  <si>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</si>
  <si>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</si>
  <si>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</si>
  <si>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</si>
  <si>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</si>
  <si>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</si>
  <si>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</si>
  <si>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</si>
  <si>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</si>
  <si>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</si>
  <si>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</si>
  <si>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</si>
  <si>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</si>
  <si>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</si>
  <si>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</si>
  <si>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</si>
  <si>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</si>
  <si>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</si>
  <si>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</si>
  <si>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</si>
  <si>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</si>
  <si>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</si>
  <si>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</si>
  <si>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</si>
  <si>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</si>
  <si>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</si>
  <si>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</si>
  <si>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</si>
  <si>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</si>
  <si>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</si>
  <si>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</si>
  <si>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</si>
  <si>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</si>
  <si>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</si>
  <si>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</si>
  <si>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</si>
  <si>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</si>
  <si>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</si>
  <si>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</si>
  <si>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</si>
  <si>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</si>
  <si>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</si>
  <si>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</si>
  <si>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</si>
  <si>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</si>
  <si>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</si>
  <si>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</si>
  <si>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</si>
  <si>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</si>
  <si>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</si>
  <si>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</si>
  <si>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</si>
  <si>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</si>
  <si>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</si>
  <si>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</si>
  <si>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</si>
  <si>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</si>
  <si>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</si>
  <si>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</si>
  <si>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</si>
  <si>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</si>
  <si>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</si>
  <si>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</si>
  <si>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</si>
  <si>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</si>
  <si>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</si>
  <si>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</si>
  <si>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</si>
  <si>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</si>
  <si>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</si>
  <si>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</si>
  <si>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</si>
  <si>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</si>
  <si>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</si>
  <si>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</si>
  <si>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</si>
  <si>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</si>
  <si>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</si>
  <si>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</si>
  <si>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</si>
  <si>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</si>
  <si>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</si>
  <si>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</si>
  <si>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</si>
  <si>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</si>
  <si>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</si>
  <si>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</si>
  <si>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</si>
  <si>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</si>
  <si>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</si>
  <si>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</si>
  <si>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</si>
  <si>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</si>
  <si>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</si>
  <si>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</si>
  <si>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</si>
  <si>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</si>
  <si>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</si>
  <si>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</si>
  <si>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</si>
  <si>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</si>
  <si>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</si>
  <si>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</si>
  <si>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</si>
  <si>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</si>
  <si>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</si>
  <si>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</si>
  <si>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</si>
  <si>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</si>
  <si>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</si>
  <si>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</si>
  <si>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</si>
  <si>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</si>
  <si>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</si>
  <si>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</si>
  <si>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</si>
  <si>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</si>
  <si>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</si>
  <si>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</si>
  <si>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</si>
  <si>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</si>
  <si>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</si>
  <si>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</si>
  <si>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</si>
  <si>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</si>
  <si>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</si>
  <si>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</si>
  <si>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</si>
  <si>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</si>
  <si>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</si>
  <si>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</si>
  <si>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</si>
  <si>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</si>
  <si>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</si>
  <si>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</si>
  <si>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</si>
  <si>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</si>
  <si>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</si>
  <si>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</si>
  <si>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</si>
  <si>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</si>
  <si>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</si>
  <si>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</si>
  <si>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</si>
  <si>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</si>
  <si>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</si>
  <si>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</si>
  <si>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</si>
  <si>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</si>
  <si>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</si>
  <si>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</si>
  <si>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</si>
  <si>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</si>
  <si>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</si>
  <si>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</si>
  <si>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</si>
  <si>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</si>
  <si>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</si>
  <si>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</si>
  <si>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</si>
  <si>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</si>
  <si>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</si>
  <si>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</si>
  <si>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</si>
  <si>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</si>
  <si>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</si>
  <si>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</si>
  <si>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</si>
  <si>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</si>
  <si>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</si>
  <si>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</si>
  <si>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</si>
  <si>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</si>
  <si>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</si>
  <si>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</si>
  <si>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</si>
  <si>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</si>
  <si>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</si>
  <si>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</si>
  <si>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</si>
  <si>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</si>
  <si>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</si>
  <si>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</si>
  <si>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</si>
  <si>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</si>
  <si>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</si>
  <si>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</si>
  <si>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</si>
  <si>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</si>
  <si>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</si>
  <si>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</si>
  <si>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</si>
  <si>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</si>
  <si>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</si>
  <si>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</si>
  <si>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</si>
  <si>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</si>
  <si>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</si>
  <si>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</si>
  <si>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</si>
  <si>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</si>
  <si>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</si>
  <si>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</si>
  <si>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</si>
  <si>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</si>
  <si>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</si>
  <si>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</si>
  <si>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</si>
  <si>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</si>
  <si>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</si>
  <si>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</si>
  <si>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</si>
  <si>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</si>
  <si>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</si>
  <si>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</si>
  <si>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</si>
  <si>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</si>
  <si>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</si>
  <si>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</si>
  <si>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</si>
  <si>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</si>
  <si>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</si>
  <si>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</si>
  <si>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</si>
  <si>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</si>
  <si>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</si>
  <si>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</si>
  <si>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</si>
  <si>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</si>
  <si>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</si>
  <si>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</si>
  <si>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</si>
  <si>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</si>
  <si>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</si>
  <si>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</si>
  <si>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</si>
  <si>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</si>
  <si>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</si>
  <si>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</si>
  <si>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</si>
  <si>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</si>
  <si>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</si>
  <si>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</si>
  <si>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</si>
  <si>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</si>
  <si>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</si>
  <si>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</si>
  <si>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</si>
  <si>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</si>
  <si>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</si>
  <si>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</si>
  <si>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</si>
  <si>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</si>
  <si>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</si>
  <si>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</si>
  <si>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</si>
  <si>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</si>
  <si>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</si>
  <si>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</si>
  <si>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</si>
  <si>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</si>
  <si>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</si>
  <si>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</si>
  <si>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</si>
  <si>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</si>
  <si>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</si>
  <si>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</si>
  <si>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</si>
  <si>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</si>
  <si>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</si>
  <si>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</si>
  <si>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</si>
  <si>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</si>
  <si>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</si>
  <si>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</si>
  <si>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</si>
  <si>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</si>
  <si>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</si>
  <si>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</si>
  <si>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</si>
  <si>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</si>
  <si>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</si>
  <si>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</si>
  <si>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</si>
  <si>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</si>
  <si>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</si>
  <si>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</si>
  <si>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</si>
  <si>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</si>
  <si>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</si>
  <si>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</si>
  <si>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</si>
  <si>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</si>
  <si>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</si>
  <si>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</si>
  <si>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</si>
  <si>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</si>
  <si>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</si>
  <si>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</si>
  <si>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</si>
  <si>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</si>
  <si>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</si>
  <si>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</si>
  <si>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</si>
  <si>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</si>
  <si>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</si>
  <si>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</si>
  <si>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</si>
  <si>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</si>
  <si>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</si>
  <si>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</si>
  <si>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</si>
  <si>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</si>
  <si>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</si>
  <si>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</si>
  <si>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</si>
  <si>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</si>
  <si>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</si>
  <si>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</si>
  <si>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</si>
  <si>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</si>
  <si>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</si>
  <si>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</si>
  <si>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</si>
  <si>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</si>
  <si>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</si>
  <si>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</si>
  <si>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</si>
  <si>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</si>
  <si>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</si>
  <si>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</si>
  <si>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</si>
  <si>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</si>
  <si>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</si>
  <si>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</si>
  <si>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</si>
  <si>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</si>
  <si>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</si>
  <si>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</si>
  <si>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</si>
  <si>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</si>
  <si>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</si>
  <si>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</si>
  <si>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</si>
  <si>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</si>
  <si>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</si>
  <si>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</si>
  <si>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</si>
  <si>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</si>
  <si>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</si>
  <si>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</si>
  <si>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</si>
  <si>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</si>
  <si>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</si>
  <si>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</si>
  <si>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</si>
  <si>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</si>
  <si>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</si>
  <si>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</si>
  <si>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</si>
  <si>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</si>
  <si>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</si>
  <si>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</si>
  <si>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</si>
  <si>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</si>
  <si>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</si>
  <si>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</si>
  <si>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</si>
  <si>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</si>
  <si>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</si>
  <si>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</si>
  <si>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</si>
  <si>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</si>
  <si>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</si>
  <si>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</si>
  <si>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</si>
  <si>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</si>
  <si>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</si>
  <si>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</si>
  <si>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</si>
  <si>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</si>
  <si>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</si>
  <si>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</si>
  <si>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</si>
  <si>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</si>
  <si>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</si>
  <si>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</si>
  <si>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</si>
  <si>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</si>
  <si>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</si>
  <si>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</si>
  <si>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</si>
  <si>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</si>
  <si>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</si>
  <si>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</si>
  <si>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</si>
  <si>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</si>
  <si>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</si>
  <si>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</si>
  <si>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</si>
  <si>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</si>
  <si>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</si>
  <si>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</si>
  <si>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</si>
  <si>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</si>
  <si>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</si>
  <si>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</si>
  <si>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</si>
  <si>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</si>
  <si>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</si>
  <si>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</si>
  <si>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</si>
  <si>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</si>
  <si>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</si>
  <si>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</si>
  <si>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</si>
  <si>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</si>
  <si>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</si>
  <si>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</si>
  <si>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</si>
  <si>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</si>
  <si>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</si>
  <si>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</si>
  <si>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</si>
  <si>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</si>
  <si>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</si>
  <si>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</si>
  <si>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</si>
  <si>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</si>
  <si>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</si>
  <si>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</si>
  <si>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</si>
  <si>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</si>
  <si>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</si>
  <si>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</si>
  <si>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</si>
  <si>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</si>
  <si>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</si>
  <si>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</si>
  <si>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</si>
  <si>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</si>
  <si>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</si>
  <si>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</si>
  <si>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</si>
  <si>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</si>
  <si>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</si>
  <si>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</si>
  <si>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</si>
  <si>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</si>
  <si>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</si>
  <si>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</si>
  <si>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</si>
  <si>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</si>
  <si>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</si>
  <si>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</si>
  <si>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</si>
  <si>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</si>
  <si>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</si>
  <si>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</si>
  <si>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</si>
  <si>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</si>
  <si>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</si>
  <si>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</si>
  <si>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</si>
  <si>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</si>
  <si>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</si>
  <si>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</si>
  <si>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</si>
  <si>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</si>
  <si>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</si>
  <si>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</si>
  <si>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</si>
  <si>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</si>
  <si>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</si>
  <si>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</si>
  <si>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</si>
  <si>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</si>
  <si>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</si>
  <si>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</si>
  <si>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</si>
  <si>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</si>
  <si>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</si>
  <si>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</si>
  <si>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</si>
  <si>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</si>
  <si>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</si>
  <si>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</si>
  <si>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</si>
  <si>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</si>
  <si>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</si>
  <si>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</si>
  <si>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</si>
  <si>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</si>
  <si>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</si>
  <si>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</si>
  <si>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</si>
  <si>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</si>
  <si>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</si>
  <si>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</si>
  <si>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</si>
  <si>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</si>
  <si>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</si>
  <si>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</si>
  <si>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</si>
  <si>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</si>
  <si>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</si>
  <si>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</si>
  <si>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</si>
  <si>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</si>
  <si>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</si>
  <si>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</si>
  <si>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</si>
  <si>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</si>
  <si>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</si>
  <si>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</si>
  <si>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</si>
  <si>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</si>
  <si>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</si>
  <si>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</si>
  <si>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</si>
  <si>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</si>
  <si>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</si>
  <si>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</si>
  <si>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</si>
  <si>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</si>
  <si>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</si>
  <si>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</si>
  <si>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</si>
  <si>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</si>
  <si>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</si>
  <si>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</si>
  <si>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</si>
  <si>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</si>
  <si>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</si>
  <si>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</si>
  <si>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</si>
  <si>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</si>
  <si>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</si>
  <si>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</si>
  <si>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</si>
  <si>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</si>
  <si>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</si>
  <si>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</si>
  <si>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</si>
  <si>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</si>
  <si>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</si>
  <si>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</si>
  <si>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</si>
  <si>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</si>
  <si>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</si>
  <si>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</si>
  <si>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</si>
  <si>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</si>
  <si>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</si>
  <si>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</si>
  <si>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</si>
  <si>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</si>
  <si>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</si>
  <si>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</si>
  <si>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</si>
  <si>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</si>
  <si>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</si>
  <si>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</si>
  <si>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</si>
  <si>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</si>
  <si>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</si>
  <si>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</si>
  <si>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</si>
  <si>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</si>
  <si>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</si>
  <si>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</si>
  <si>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</si>
  <si>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</si>
  <si>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</si>
  <si>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</si>
  <si>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</si>
  <si>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</si>
  <si>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</si>
  <si>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</si>
  <si>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</si>
  <si>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</si>
  <si>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</si>
  <si>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</si>
  <si>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</si>
  <si>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</si>
  <si>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</si>
  <si>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</si>
  <si>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</si>
  <si>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</si>
  <si>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</si>
  <si>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</si>
  <si>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</si>
  <si>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</si>
  <si>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</si>
  <si>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</si>
  <si>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</si>
  <si>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</si>
  <si>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</si>
  <si>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</si>
  <si>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</si>
  <si>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</si>
  <si>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</si>
  <si>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</si>
  <si>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</si>
  <si>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</si>
  <si>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</si>
  <si>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</si>
  <si>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</si>
  <si>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</si>
  <si>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</si>
  <si>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</si>
  <si>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</si>
  <si>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</si>
  <si>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</si>
  <si>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</si>
  <si>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</si>
  <si>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</si>
  <si>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</si>
  <si>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</si>
  <si>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</si>
  <si>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</si>
  <si>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</si>
  <si>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</si>
  <si>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</si>
  <si>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</si>
  <si>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</si>
  <si>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</si>
  <si>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</si>
  <si>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</si>
  <si>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</si>
  <si>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</si>
  <si>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</si>
  <si>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</si>
  <si>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</si>
  <si>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</si>
  <si>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</si>
  <si>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</si>
  <si>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</si>
  <si>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</si>
  <si>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</si>
  <si>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</si>
  <si>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</si>
  <si>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</si>
  <si>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</si>
  <si>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</si>
  <si>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</si>
  <si>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</si>
  <si>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</si>
  <si>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</si>
  <si>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</si>
  <si>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</si>
  <si>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</si>
  <si>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</si>
  <si>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</si>
  <si>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</si>
  <si>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</si>
  <si>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</si>
  <si>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</si>
  <si>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</si>
  <si>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</si>
  <si>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</si>
  <si>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</si>
  <si>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</si>
  <si>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</si>
  <si>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</si>
  <si>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</si>
  <si>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</si>
  <si>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</si>
  <si>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</si>
  <si>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</si>
  <si>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</si>
  <si>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</si>
  <si>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</si>
  <si>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</si>
  <si>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</si>
  <si>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</si>
  <si>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</si>
  <si>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</si>
  <si>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</si>
  <si>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</si>
  <si>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</si>
  <si>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</si>
  <si>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</si>
  <si>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</si>
  <si>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</si>
  <si>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</si>
  <si>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</si>
  <si>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</si>
  <si>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</si>
  <si>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</si>
  <si>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</si>
  <si>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</si>
  <si>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</si>
  <si>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</si>
  <si>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</si>
  <si>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</si>
  <si>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</si>
  <si>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</si>
  <si>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</si>
  <si>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</si>
  <si>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</si>
  <si>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</si>
  <si>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</si>
  <si>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</si>
  <si>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</si>
  <si>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</si>
  <si>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</si>
  <si>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</si>
  <si>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</si>
  <si>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</si>
  <si>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</si>
  <si>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</si>
  <si>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</si>
  <si>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</si>
  <si>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</si>
  <si>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</si>
  <si>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</si>
  <si>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</si>
  <si>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</si>
  <si>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</si>
  <si>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</si>
  <si>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</si>
  <si>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</si>
  <si>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</si>
  <si>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</si>
  <si>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</si>
  <si>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</si>
  <si>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</si>
  <si>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</si>
  <si>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</si>
  <si>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</si>
  <si>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</si>
  <si>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</si>
  <si>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</si>
  <si>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</si>
  <si>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</si>
  <si>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</si>
  <si>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</si>
  <si>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</si>
  <si>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</si>
  <si>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</si>
  <si>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</si>
  <si>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</si>
  <si>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</si>
  <si>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</si>
  <si>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</si>
  <si>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</si>
  <si>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</si>
  <si>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</si>
  <si>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</si>
  <si>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</si>
  <si>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</si>
  <si>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</si>
  <si>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</si>
  <si>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</si>
  <si>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</si>
  <si>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</si>
  <si>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</si>
  <si>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</si>
  <si>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</si>
  <si>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</si>
  <si>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</si>
  <si>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</si>
  <si>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</si>
  <si>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</si>
  <si>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</si>
  <si>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</si>
  <si>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</si>
  <si>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</si>
  <si>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</si>
  <si>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</si>
  <si>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</si>
  <si>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</si>
  <si>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</si>
  <si>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</si>
  <si>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</si>
  <si>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</si>
  <si>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</si>
  <si>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</si>
  <si>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</si>
  <si>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</si>
  <si>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</si>
  <si>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</si>
  <si>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</si>
  <si>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</si>
  <si>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</si>
  <si>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</si>
  <si>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</si>
  <si>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</si>
  <si>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</si>
  <si>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</si>
  <si>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</si>
  <si>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</si>
  <si>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</si>
  <si>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</si>
  <si>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</si>
  <si>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</si>
  <si>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</si>
  <si>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</si>
  <si>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</si>
  <si>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</si>
  <si>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</si>
  <si>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</si>
  <si>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</si>
  <si>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</si>
  <si>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</si>
  <si>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</si>
  <si>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</si>
  <si>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</si>
  <si>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</si>
  <si>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</si>
  <si>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</si>
  <si>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</si>
  <si>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</si>
  <si>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</si>
  <si>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</si>
  <si>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</si>
  <si>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</si>
  <si>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</si>
  <si>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</si>
  <si>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</si>
  <si>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</si>
  <si>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</si>
  <si>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</si>
  <si>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</si>
  <si>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</si>
  <si>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</si>
  <si>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</si>
  <si>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</si>
  <si>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</si>
  <si>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</si>
  <si>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</si>
  <si>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</si>
  <si>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</si>
  <si>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</si>
  <si>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</si>
  <si>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</si>
  <si>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</si>
  <si>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</si>
  <si>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</si>
  <si>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</si>
  <si>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</si>
  <si>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</si>
  <si>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</si>
  <si>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</si>
  <si>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</si>
  <si>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</si>
  <si>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</si>
  <si>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</si>
  <si>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</si>
  <si>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</si>
  <si>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</si>
  <si>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</si>
  <si>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</si>
  <si>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</si>
  <si>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</si>
  <si>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</si>
  <si>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</si>
  <si>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</si>
  <si>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</si>
  <si>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</si>
  <si>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</si>
  <si>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</si>
  <si>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</si>
  <si>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</si>
  <si>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</si>
  <si>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</si>
  <si>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</si>
  <si>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</si>
  <si>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</si>
  <si>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</si>
  <si>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</si>
  <si>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</si>
  <si>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</si>
  <si>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</si>
  <si>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</si>
  <si>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</si>
  <si>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</si>
  <si>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</si>
  <si>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</si>
  <si>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</si>
  <si>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</si>
  <si>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</si>
  <si>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</si>
  <si>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</si>
  <si>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</si>
  <si>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</si>
  <si>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</si>
  <si>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</si>
  <si>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</si>
  <si>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</si>
  <si>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</si>
  <si>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</si>
  <si>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</si>
  <si>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</si>
  <si>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</si>
  <si>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</si>
  <si>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</si>
  <si>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</si>
  <si>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</si>
  <si>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</si>
  <si>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</si>
  <si>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</si>
  <si>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</si>
  <si>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</si>
  <si>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</si>
  <si>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</si>
  <si>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</si>
  <si>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</si>
  <si>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</si>
  <si>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</si>
  <si>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</si>
  <si>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</si>
  <si>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</si>
  <si>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</si>
  <si>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</si>
  <si>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</si>
  <si>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</si>
  <si>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</si>
  <si>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</si>
  <si>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</si>
  <si>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</si>
  <si>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</si>
  <si>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</si>
  <si>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</si>
  <si>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</si>
  <si>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</si>
  <si>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</si>
  <si>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</si>
  <si>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</si>
  <si>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</si>
  <si>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</si>
  <si>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</si>
  <si>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</si>
  <si>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</si>
  <si>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</si>
  <si>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</si>
  <si>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</si>
  <si>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</si>
  <si>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</si>
  <si>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</si>
  <si>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</si>
  <si>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</si>
  <si>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</si>
  <si>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</si>
  <si>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</si>
  <si>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</si>
  <si>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</si>
  <si>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</si>
  <si>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</si>
  <si>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</si>
  <si>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</si>
  <si>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</si>
  <si>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</si>
  <si>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</si>
  <si>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</si>
  <si>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</si>
  <si>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</si>
  <si>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</si>
  <si>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</si>
  <si>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</si>
  <si>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</si>
  <si>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</si>
  <si>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</si>
  <si>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</si>
  <si>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</si>
  <si>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</si>
  <si>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</si>
  <si>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</si>
  <si>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</si>
  <si>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</si>
  <si>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</si>
  <si>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</si>
  <si>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</si>
  <si>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</si>
  <si>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</si>
  <si>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</si>
  <si>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</si>
  <si>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</si>
  <si>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</si>
  <si>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</si>
  <si>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</si>
  <si>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</si>
  <si>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</si>
  <si>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</si>
  <si>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</si>
  <si>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</si>
  <si>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</si>
  <si>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</si>
  <si>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</si>
  <si>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</si>
  <si>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</si>
  <si>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</si>
  <si>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</si>
  <si>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</si>
  <si>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</si>
  <si>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</si>
  <si>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</si>
  <si>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</si>
  <si>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</si>
  <si>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</si>
  <si>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</si>
  <si>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</si>
  <si>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</si>
  <si>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</si>
  <si>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</si>
  <si>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</si>
  <si>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</si>
  <si>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</si>
  <si>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</si>
  <si>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</si>
  <si>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</si>
  <si>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</si>
  <si>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</si>
  <si>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</si>
  <si>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</si>
  <si>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</si>
  <si>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</si>
  <si>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</si>
  <si>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</si>
  <si>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</si>
  <si>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</si>
  <si>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</si>
  <si>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</si>
  <si>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</si>
  <si>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</si>
  <si>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</si>
  <si>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</si>
  <si>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</si>
  <si>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</si>
  <si>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</si>
  <si>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</si>
  <si>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</si>
  <si>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</si>
  <si>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</si>
  <si>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</si>
  <si>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</si>
  <si>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</si>
  <si>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</si>
  <si>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</si>
  <si>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</si>
  <si>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</si>
  <si>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</si>
  <si>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</si>
  <si>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</si>
  <si>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</si>
  <si>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</si>
  <si>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</si>
  <si>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</si>
  <si>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</si>
  <si>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</si>
  <si>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</si>
  <si>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</si>
  <si>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</si>
  <si>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</si>
  <si>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</si>
  <si>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</si>
  <si>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</si>
  <si>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</si>
  <si>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</si>
  <si>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</si>
  <si>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</si>
  <si>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</si>
  <si>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</si>
  <si>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</si>
  <si>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</si>
  <si>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</si>
  <si>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</si>
  <si>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</si>
  <si>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</si>
  <si>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</si>
  <si>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</si>
  <si>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</si>
  <si>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</si>
  <si>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</si>
  <si>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</si>
  <si>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</si>
  <si>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</si>
  <si>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</si>
  <si>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</si>
  <si>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</si>
  <si>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</si>
  <si>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</si>
  <si>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</si>
  <si>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</si>
  <si>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</si>
  <si>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</si>
  <si>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</si>
  <si>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</si>
  <si>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</si>
  <si>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</si>
  <si>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</si>
  <si>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</si>
  <si>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</si>
  <si>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</si>
  <si>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</si>
  <si>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</si>
  <si>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</si>
  <si>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</si>
  <si>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</si>
  <si>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</si>
  <si>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</si>
  <si>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</si>
  <si>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</si>
  <si>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</si>
  <si>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</si>
  <si>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</si>
  <si>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</si>
  <si>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</si>
  <si>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</si>
  <si>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</si>
  <si>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</si>
  <si>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</si>
  <si>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</si>
  <si>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</si>
  <si>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</si>
  <si>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</si>
  <si>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</si>
  <si>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</si>
  <si>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</si>
  <si>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</si>
  <si>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</si>
  <si>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</si>
  <si>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</si>
  <si>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</si>
  <si>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</si>
  <si>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</si>
  <si>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</si>
  <si>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</si>
  <si>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</si>
  <si>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</si>
  <si>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</si>
  <si>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</si>
  <si>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</si>
  <si>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</si>
  <si>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</si>
  <si>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</si>
  <si>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</si>
  <si>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</si>
  <si>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</si>
  <si>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</si>
  <si>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</si>
  <si>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</si>
  <si>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</si>
  <si>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</si>
  <si>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</si>
  <si>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</si>
  <si>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</si>
  <si>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</si>
  <si>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</si>
  <si>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</si>
  <si>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</si>
  <si>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</si>
  <si>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</si>
  <si>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</si>
  <si>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</si>
  <si>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</si>
  <si>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</si>
  <si>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</si>
  <si>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</si>
  <si>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</si>
  <si>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</si>
  <si>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</si>
  <si>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</si>
  <si>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</si>
  <si>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</si>
  <si>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</si>
  <si>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</si>
  <si>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</si>
  <si>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</si>
  <si>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</si>
  <si>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</si>
  <si>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</si>
  <si>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</si>
  <si>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</si>
  <si>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</si>
  <si>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</si>
  <si>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</si>
  <si>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</si>
  <si>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</si>
  <si>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</si>
  <si>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</si>
  <si>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</si>
  <si>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</si>
  <si>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</si>
  <si>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</si>
  <si>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</si>
  <si>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</si>
  <si>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</si>
  <si>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</si>
  <si>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</si>
  <si>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</si>
  <si>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</si>
  <si>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</si>
  <si>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</si>
  <si>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</si>
  <si>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</si>
  <si>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</si>
  <si>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</si>
  <si>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</si>
  <si>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</si>
  <si>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</si>
  <si>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</si>
  <si>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</si>
  <si>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</si>
  <si>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</si>
  <si>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</si>
  <si>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</si>
  <si>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</si>
  <si>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</si>
  <si>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</si>
  <si>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</si>
  <si>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</si>
  <si>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</si>
  <si>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</si>
  <si>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</si>
  <si>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</si>
  <si>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</si>
  <si>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</si>
  <si>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</si>
  <si>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</si>
  <si>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</si>
  <si>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</si>
  <si>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</si>
  <si>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</si>
  <si>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</si>
  <si>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</si>
  <si>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</si>
  <si>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</si>
  <si>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</si>
  <si>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</si>
  <si>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</si>
  <si>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</si>
  <si>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</si>
  <si>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</si>
  <si>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</si>
  <si>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</si>
  <si>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</si>
  <si>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</si>
  <si>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</si>
  <si>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</si>
  <si>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</si>
  <si>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</si>
  <si>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</si>
  <si>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</si>
  <si>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</si>
  <si>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</si>
  <si>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</si>
  <si>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</si>
  <si>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</si>
  <si>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</si>
  <si>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</si>
  <si>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</si>
  <si>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</si>
  <si>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</si>
  <si>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</si>
  <si>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</si>
  <si>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</si>
  <si>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</si>
  <si>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</si>
  <si>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</si>
  <si>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</si>
  <si>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</si>
  <si>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</si>
  <si>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</si>
  <si>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</si>
  <si>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</si>
  <si>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</si>
  <si>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</si>
  <si>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</si>
  <si>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</si>
  <si>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</si>
  <si>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</si>
  <si>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</si>
  <si>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</si>
  <si>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</si>
  <si>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</si>
  <si>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</si>
  <si>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</si>
  <si>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</si>
  <si>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</si>
  <si>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</si>
  <si>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</si>
  <si>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</si>
  <si>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</si>
  <si>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</si>
  <si>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</si>
  <si>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</si>
  <si>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</si>
  <si>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</si>
  <si>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</si>
  <si>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</si>
  <si>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</si>
  <si>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</si>
  <si>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</si>
  <si>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</si>
  <si>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</si>
  <si>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</si>
  <si>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</si>
  <si>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</si>
  <si>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</si>
  <si>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</si>
  <si>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</si>
  <si>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</si>
  <si>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</si>
  <si>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</si>
  <si>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</si>
  <si>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</si>
  <si>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</si>
  <si>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</si>
  <si>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</si>
  <si>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</si>
  <si>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</si>
  <si>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</si>
  <si>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</si>
  <si>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</si>
  <si>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</si>
  <si>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</si>
  <si>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</si>
  <si>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</si>
  <si>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</si>
  <si>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</si>
  <si>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</si>
  <si>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</si>
  <si>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</si>
  <si>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</si>
  <si>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</si>
  <si>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</si>
  <si>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</si>
  <si>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</si>
  <si>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</si>
  <si>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</si>
  <si>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</si>
  <si>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</si>
  <si>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</si>
  <si>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</si>
  <si>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</si>
  <si>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</si>
  <si>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</si>
  <si>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</si>
  <si>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</si>
  <si>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</si>
  <si>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</si>
  <si>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</si>
  <si>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</si>
  <si>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</si>
  <si>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</si>
  <si>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</si>
  <si>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</si>
  <si>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</si>
  <si>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</si>
  <si>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</si>
  <si>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</si>
  <si>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</si>
  <si>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</si>
  <si>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</si>
  <si>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</si>
  <si>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</si>
  <si>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</si>
  <si>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</si>
  <si>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</si>
  <si>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</si>
  <si>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</si>
  <si>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</si>
  <si>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</si>
  <si>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</si>
  <si>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</si>
  <si>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</si>
  <si>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</si>
  <si>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</si>
  <si>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</si>
  <si>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</si>
  <si>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</si>
  <si>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</si>
  <si>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</si>
  <si>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</si>
  <si>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</si>
  <si>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</si>
  <si>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</si>
  <si>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</si>
  <si>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</si>
  <si>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</si>
  <si>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</si>
  <si>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</si>
  <si>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</si>
  <si>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</si>
  <si>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</si>
  <si>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</si>
  <si>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</si>
  <si>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</si>
  <si>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</si>
  <si>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</si>
  <si>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</si>
  <si>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</si>
  <si>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</si>
  <si>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</si>
  <si>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</si>
  <si>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</si>
  <si>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</si>
  <si>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</si>
  <si>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</si>
  <si>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</si>
  <si>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</si>
  <si>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</si>
  <si>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</si>
  <si>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</si>
  <si>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</si>
  <si>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</si>
  <si>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</si>
  <si>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</si>
  <si>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</si>
  <si>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</si>
  <si>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</si>
  <si>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</si>
  <si>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</si>
  <si>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</si>
  <si>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</si>
  <si>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</si>
  <si>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</si>
  <si>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</si>
  <si>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</si>
  <si>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</si>
  <si>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</si>
  <si>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</si>
  <si>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</si>
  <si>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</si>
  <si>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</si>
  <si>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</si>
  <si>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</si>
  <si>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</si>
  <si>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</si>
  <si>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</si>
  <si>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</si>
  <si>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</si>
  <si>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</si>
  <si>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</si>
  <si>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</si>
  <si>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</si>
  <si>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</si>
  <si>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</si>
  <si>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</si>
  <si>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</si>
  <si>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</si>
  <si>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</si>
  <si>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</si>
  <si>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</si>
  <si>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</si>
  <si>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</si>
  <si>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</si>
  <si>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</si>
  <si>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</si>
  <si>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</si>
  <si>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</si>
  <si>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</si>
  <si>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</si>
  <si>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</si>
  <si>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</si>
  <si>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</si>
  <si>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</si>
  <si>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</si>
  <si>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</si>
  <si>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</si>
  <si>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</si>
  <si>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</si>
  <si>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</si>
  <si>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</si>
  <si>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</si>
  <si>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</si>
  <si>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</si>
  <si>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</si>
  <si>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</si>
  <si>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</si>
  <si>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</si>
  <si>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</si>
  <si>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</si>
  <si>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</si>
  <si>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</si>
  <si>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</si>
  <si>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</si>
  <si>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</si>
  <si>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</si>
  <si>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</si>
  <si>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</si>
  <si>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</si>
  <si>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</si>
  <si>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</si>
  <si>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</si>
  <si>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</si>
  <si>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</si>
  <si>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</si>
  <si>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</si>
  <si>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</si>
  <si>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</si>
  <si>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</si>
  <si>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</si>
  <si>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</si>
  <si>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</si>
  <si>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</si>
  <si>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</si>
  <si>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</si>
  <si>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</si>
  <si>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</si>
  <si>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</si>
  <si>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</si>
  <si>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</si>
  <si>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</si>
  <si>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</si>
  <si>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</si>
  <si>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</si>
  <si>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</si>
  <si>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</si>
  <si>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</si>
  <si>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</si>
  <si>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</si>
  <si>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</si>
  <si>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</si>
  <si>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</si>
  <si>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</si>
  <si>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</si>
  <si>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</si>
  <si>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</si>
  <si>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</si>
  <si>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</si>
  <si>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</si>
  <si>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</si>
  <si>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</si>
  <si>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</si>
  <si>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</si>
  <si>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</si>
  <si>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</si>
  <si>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</si>
  <si>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</si>
  <si>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</si>
  <si>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</si>
  <si>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</si>
  <si>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</si>
  <si>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</si>
  <si>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</si>
  <si>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</si>
  <si>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</si>
  <si>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</si>
  <si>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</si>
  <si>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</si>
  <si>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</si>
  <si>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</si>
  <si>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</si>
  <si>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</si>
  <si>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</si>
  <si>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</si>
  <si>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</si>
  <si>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</si>
  <si>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</si>
  <si>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</si>
  <si>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</si>
  <si>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</si>
  <si>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</si>
  <si>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</si>
  <si>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</si>
  <si>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</si>
  <si>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</si>
  <si>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</si>
  <si>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</si>
  <si>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</si>
  <si>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</si>
  <si>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</si>
  <si>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</si>
  <si>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</si>
  <si>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</si>
  <si>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</si>
  <si>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</si>
  <si>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</si>
  <si>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</si>
  <si>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</si>
  <si>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</si>
  <si>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</si>
  <si>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</si>
  <si>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</si>
  <si>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</si>
  <si>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</si>
  <si>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</si>
  <si>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</si>
  <si>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</si>
  <si>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</si>
  <si>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</si>
  <si>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</si>
  <si>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</si>
  <si>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</si>
  <si>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</si>
  <si>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</si>
  <si>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</si>
  <si>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</si>
  <si>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</si>
  <si>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</si>
  <si>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</si>
  <si>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</si>
  <si>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</si>
  <si>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</si>
  <si>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</si>
  <si>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</si>
  <si>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</si>
  <si>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</si>
  <si>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</si>
  <si>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</si>
  <si>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</si>
  <si>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</si>
  <si>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</si>
  <si>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</si>
  <si>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</si>
  <si>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</si>
  <si>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</si>
  <si>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</si>
  <si>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</si>
  <si>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</si>
  <si>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</si>
  <si>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</si>
  <si>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</si>
  <si>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</si>
  <si>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</si>
  <si>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</si>
  <si>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</si>
  <si>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</si>
  <si>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</si>
  <si>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</si>
  <si>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</si>
  <si>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</si>
  <si>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</si>
  <si>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</si>
  <si>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</si>
  <si>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</si>
  <si>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</si>
  <si>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</si>
  <si>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</si>
  <si>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</si>
  <si>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</si>
  <si>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</si>
  <si>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</si>
  <si>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</si>
  <si>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</si>
  <si>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</si>
  <si>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</si>
  <si>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</si>
  <si>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</si>
  <si>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</si>
  <si>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</si>
  <si>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</si>
  <si>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</si>
  <si>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</si>
  <si>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</si>
  <si>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</si>
  <si>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</si>
  <si>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</si>
  <si>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</si>
  <si>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</si>
  <si>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</si>
  <si>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</si>
  <si>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</si>
  <si>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</si>
  <si>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</si>
  <si>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</si>
  <si>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</si>
  <si>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</si>
  <si>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</si>
  <si>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</si>
  <si>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</si>
  <si>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</si>
  <si>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</si>
  <si>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</si>
  <si>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</si>
  <si>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</si>
  <si>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</si>
  <si>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</si>
  <si>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</si>
  <si>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</si>
  <si>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</si>
  <si>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</si>
  <si>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</si>
  <si>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</si>
  <si>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</si>
  <si>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</si>
  <si>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</si>
  <si>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</si>
  <si>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</si>
  <si>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</si>
  <si>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</si>
  <si>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</si>
  <si>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</si>
  <si>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</si>
  <si>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</si>
  <si>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</si>
  <si>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</si>
  <si>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</si>
  <si>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</si>
  <si>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</si>
  <si>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</si>
  <si>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</si>
  <si>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</si>
  <si>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</si>
  <si>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</si>
  <si>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</si>
  <si>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</si>
  <si>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</si>
  <si>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</si>
  <si>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</si>
  <si>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</si>
  <si>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</si>
  <si>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</si>
  <si>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</si>
  <si>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</si>
  <si>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</si>
  <si>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</si>
  <si>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</si>
  <si>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</si>
  <si>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</si>
  <si>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</si>
  <si>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</si>
  <si>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</si>
  <si>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</si>
  <si>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</si>
  <si>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</si>
  <si>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</si>
  <si>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</si>
  <si>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</si>
  <si>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</si>
  <si>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</si>
  <si>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</si>
  <si>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</si>
  <si>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</si>
  <si>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</si>
  <si>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</si>
  <si>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</si>
  <si>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</si>
  <si>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</si>
  <si>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</si>
  <si>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</si>
  <si>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</si>
  <si>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</si>
  <si>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</si>
  <si>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</si>
  <si>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</si>
  <si>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</si>
  <si>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</si>
  <si>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</si>
  <si>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</si>
  <si>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</si>
  <si>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</si>
  <si>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</si>
  <si>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</si>
  <si>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</si>
  <si>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</si>
  <si>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</si>
  <si>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</si>
  <si>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</si>
  <si>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</si>
  <si>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</si>
  <si>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</si>
  <si>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</si>
  <si>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</si>
  <si>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</si>
  <si>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</si>
  <si>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</si>
  <si>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</si>
  <si>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</si>
  <si>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</si>
  <si>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</si>
  <si>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</si>
  <si>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</si>
  <si>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</si>
  <si>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</si>
  <si>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</si>
  <si>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</si>
  <si>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</si>
  <si>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</si>
  <si>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</si>
  <si>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</si>
  <si>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</si>
  <si>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</si>
  <si>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</si>
  <si>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</si>
  <si>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</si>
  <si>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</si>
  <si>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</si>
  <si>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</si>
  <si>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</si>
  <si>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</si>
  <si>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</si>
  <si>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</si>
  <si>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</si>
  <si>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</si>
  <si>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</si>
  <si>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</si>
  <si>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</si>
  <si>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</si>
  <si>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</si>
  <si>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</si>
  <si>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</si>
  <si>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</si>
  <si>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</si>
  <si>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</si>
  <si>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</si>
  <si>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</si>
  <si>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</si>
  <si>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</si>
  <si>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</si>
  <si>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</si>
  <si>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</si>
  <si>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</si>
  <si>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</si>
  <si>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</si>
  <si>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</si>
  <si>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</si>
  <si>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</si>
  <si>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</si>
  <si>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</si>
  <si>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</si>
  <si>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</si>
  <si>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</si>
  <si>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</si>
  <si>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</si>
  <si>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</si>
  <si>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</si>
  <si>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</si>
  <si>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</si>
  <si>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</si>
  <si>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</si>
  <si>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</si>
  <si>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</si>
  <si>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</si>
  <si>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</si>
  <si>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</si>
  <si>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</si>
  <si>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</si>
  <si>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</si>
  <si>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</si>
  <si>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</si>
  <si>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</si>
  <si>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</si>
  <si>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</si>
  <si>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</si>
  <si>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</si>
  <si>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</si>
  <si>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</si>
  <si>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</si>
  <si>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</si>
  <si>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</si>
  <si>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</si>
  <si>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</si>
  <si>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</si>
  <si>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</si>
  <si>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</si>
  <si>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</si>
  <si>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</si>
  <si>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</si>
  <si>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</si>
  <si>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</si>
  <si>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</si>
  <si>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</si>
  <si>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</si>
  <si>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</si>
  <si>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</si>
  <si>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</si>
  <si>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</si>
  <si>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</si>
  <si>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</si>
  <si>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</si>
  <si>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</si>
  <si>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</si>
  <si>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</si>
  <si>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</si>
  <si>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</si>
  <si>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</si>
  <si>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</si>
  <si>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</si>
  <si>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</si>
  <si>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</si>
  <si>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</si>
  <si>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</si>
  <si>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</si>
  <si>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</si>
  <si>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</si>
  <si>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</si>
  <si>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</si>
  <si>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</si>
  <si>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</si>
  <si>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</si>
  <si>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</si>
  <si>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</si>
  <si>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</si>
  <si>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</si>
  <si>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</si>
  <si>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</si>
  <si>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</si>
  <si>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</si>
  <si>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</si>
  <si>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</si>
  <si>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</si>
  <si>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</si>
  <si>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</si>
  <si>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</si>
  <si>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</si>
  <si>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</si>
  <si>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</si>
  <si>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</si>
  <si>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</si>
  <si>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</si>
  <si>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</si>
  <si>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</si>
  <si>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</si>
  <si>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</si>
  <si>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</si>
  <si>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</si>
  <si>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</si>
  <si>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</si>
  <si>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</si>
  <si>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</si>
  <si>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</si>
  <si>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</si>
  <si>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</si>
  <si>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</si>
  <si>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</si>
  <si>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</si>
  <si>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</si>
  <si>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</si>
  <si>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</si>
  <si>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</si>
  <si>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</si>
  <si>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</si>
  <si>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</si>
  <si>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</si>
  <si>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</si>
  <si>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</si>
  <si>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</si>
  <si>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</si>
  <si>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</si>
  <si>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</si>
  <si>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</si>
  <si>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</si>
  <si>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</si>
  <si>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</si>
  <si>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</si>
  <si>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</si>
  <si>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</si>
  <si>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</si>
  <si>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</si>
  <si>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</si>
  <si>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</si>
  <si>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</si>
  <si>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</si>
  <si>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</si>
  <si>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</si>
  <si>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</si>
  <si>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</si>
  <si>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</si>
  <si>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</si>
  <si>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</si>
  <si>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</si>
  <si>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</si>
  <si>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</si>
  <si>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</si>
  <si>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</si>
  <si>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</si>
  <si>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</si>
  <si>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</si>
  <si>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</si>
  <si>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</si>
  <si>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</si>
  <si>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</si>
  <si>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</si>
  <si>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</si>
  <si>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</si>
  <si>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</si>
  <si>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</si>
  <si>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</si>
  <si>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</si>
  <si>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</si>
  <si>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</si>
  <si>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</si>
  <si>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</si>
  <si>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</si>
  <si>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</si>
  <si>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</si>
  <si>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</si>
  <si>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</si>
  <si>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</si>
  <si>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</si>
  <si>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</si>
  <si>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</si>
  <si>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</si>
  <si>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</si>
  <si>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</si>
  <si>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</si>
  <si>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</si>
  <si>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</si>
  <si>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</si>
  <si>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</si>
  <si>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</si>
  <si>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</si>
  <si>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</si>
  <si>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</si>
  <si>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</si>
  <si>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</si>
  <si>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</si>
  <si>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</si>
  <si>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</si>
  <si>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</si>
  <si>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</si>
  <si>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</si>
  <si>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</si>
  <si>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</si>
  <si>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</si>
  <si>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</si>
  <si>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</si>
  <si>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</si>
  <si>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</si>
  <si>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</si>
  <si>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</si>
  <si>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</si>
  <si>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</si>
  <si>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</si>
  <si>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</si>
  <si>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</si>
  <si>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</si>
  <si>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</si>
  <si>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</si>
  <si>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</si>
  <si>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</si>
  <si>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</si>
  <si>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</si>
  <si>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</si>
  <si>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</si>
  <si>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</si>
  <si>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</si>
  <si>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</si>
  <si>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</si>
  <si>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</si>
  <si>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</si>
  <si>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</si>
  <si>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</si>
  <si>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</si>
  <si>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</si>
  <si>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</si>
  <si>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</si>
  <si>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</si>
  <si>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</si>
  <si>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</si>
  <si>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</si>
  <si>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</si>
  <si>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</si>
  <si>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</si>
  <si>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</si>
  <si>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</si>
  <si>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</si>
  <si>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</si>
  <si>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</si>
  <si>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</si>
  <si>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</si>
  <si>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</si>
  <si>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</si>
  <si>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</si>
  <si>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</si>
  <si>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</si>
  <si>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</si>
  <si>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</si>
  <si>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</si>
  <si>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</si>
  <si>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</si>
  <si>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</si>
  <si>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</si>
  <si>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</si>
  <si>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</si>
  <si>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</si>
  <si>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</si>
  <si>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</si>
  <si>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</si>
  <si>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</si>
  <si>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</si>
  <si>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</si>
  <si>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</si>
  <si>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</si>
  <si>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</si>
  <si>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</si>
  <si>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</si>
  <si>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</si>
  <si>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</si>
  <si>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</si>
  <si>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</si>
  <si>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</si>
  <si>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</si>
  <si>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</si>
  <si>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</si>
  <si>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</si>
  <si>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</si>
  <si>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</si>
  <si>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</si>
  <si>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</si>
  <si>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</si>
  <si>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</si>
  <si>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</si>
  <si>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</si>
  <si>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</si>
  <si>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</si>
  <si>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</si>
  <si>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</si>
  <si>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</si>
  <si>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</si>
  <si>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</si>
  <si>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</si>
  <si>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</si>
  <si>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</si>
  <si>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</si>
  <si>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</si>
  <si>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</si>
  <si>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</si>
  <si>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</si>
  <si>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</si>
  <si>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</si>
  <si>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</si>
  <si>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</si>
  <si>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</si>
  <si>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</si>
  <si>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</si>
  <si>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</si>
  <si>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</si>
  <si>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</si>
  <si>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</si>
  <si>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</si>
  <si>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</si>
  <si>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</si>
  <si>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</si>
  <si>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</si>
  <si>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</si>
  <si>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</si>
  <si>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</si>
  <si>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</si>
  <si>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</si>
  <si>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</si>
  <si>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</si>
  <si>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</si>
  <si>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</si>
  <si>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</si>
  <si>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</si>
  <si>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</si>
  <si>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</si>
  <si>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</si>
  <si>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</si>
  <si>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</si>
  <si>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</si>
  <si>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</si>
  <si>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</si>
  <si>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</si>
  <si>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</si>
  <si>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</si>
  <si>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</si>
  <si>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</si>
  <si>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</si>
  <si>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</si>
  <si>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</si>
  <si>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</si>
  <si>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</si>
  <si>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</si>
  <si>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</si>
  <si>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</si>
  <si>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</si>
  <si>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</si>
  <si>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</si>
  <si>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</si>
  <si>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</si>
  <si>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</si>
  <si>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</si>
  <si>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</si>
  <si>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</si>
  <si>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</si>
  <si>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</si>
  <si>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</si>
  <si>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</si>
  <si>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</si>
  <si>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</si>
  <si>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</si>
  <si>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</si>
  <si>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</si>
  <si>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</si>
  <si>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</si>
  <si>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</si>
  <si>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</si>
  <si>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</si>
  <si>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</si>
  <si>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</si>
  <si>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</si>
  <si>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</si>
  <si>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</si>
  <si>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</si>
  <si>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</si>
  <si>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</si>
  <si>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</si>
  <si>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</si>
  <si>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</si>
  <si>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</si>
  <si>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</si>
  <si>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</si>
  <si>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</si>
  <si>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</si>
  <si>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</si>
  <si>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</si>
  <si>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</si>
  <si>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</si>
  <si>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</si>
  <si>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</si>
  <si>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</si>
  <si>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</si>
  <si>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</si>
  <si>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</si>
  <si>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</si>
  <si>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</si>
  <si>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</si>
  <si>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</si>
  <si>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</si>
  <si>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</si>
  <si>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</si>
  <si>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</si>
  <si>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</si>
  <si>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</si>
  <si>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</si>
  <si>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</si>
  <si>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</si>
  <si>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</si>
  <si>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</si>
  <si>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</si>
  <si>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</si>
  <si>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</si>
  <si>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</si>
  <si>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</si>
  <si>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</si>
  <si>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</si>
  <si>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</si>
  <si>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</si>
  <si>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</si>
  <si>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</si>
  <si>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</si>
  <si>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</si>
  <si>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</si>
  <si>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</si>
  <si>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</si>
  <si>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</si>
  <si>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</si>
  <si>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</si>
  <si>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</si>
  <si>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</si>
  <si>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</si>
  <si>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</si>
  <si>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</si>
  <si>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</si>
  <si>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</si>
  <si>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</si>
  <si>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</si>
  <si>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</si>
  <si>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</si>
  <si>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</si>
  <si>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</si>
  <si>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</si>
  <si>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</si>
  <si>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</si>
  <si>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</si>
  <si>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</si>
  <si>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</si>
  <si>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</si>
  <si>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</si>
  <si>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RMI VALIDATED</t>
  </si>
  <si>
    <t>CAT series</t>
  </si>
  <si>
    <t>Chip arrays</t>
  </si>
  <si>
    <t>CHV series</t>
  </si>
  <si>
    <t>CAY series</t>
  </si>
  <si>
    <t>Chip resistors</t>
  </si>
  <si>
    <t>CR series</t>
  </si>
  <si>
    <t>CRE series</t>
  </si>
  <si>
    <t>CRA series</t>
  </si>
  <si>
    <t>CRF series</t>
  </si>
  <si>
    <t>CRH series</t>
  </si>
  <si>
    <t>CRL series</t>
  </si>
  <si>
    <t>CRM series</t>
  </si>
  <si>
    <t>CRP series</t>
  </si>
  <si>
    <t>CRS series</t>
  </si>
  <si>
    <t>CRT series</t>
  </si>
  <si>
    <t>CST series</t>
  </si>
  <si>
    <t>CHP series</t>
  </si>
  <si>
    <t>CRK series</t>
  </si>
  <si>
    <t>CFG series</t>
  </si>
  <si>
    <t>CFN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</si>
</sst>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97" fillId="0" borderId="65" xfId="0" applyFont="1" applyBorder="1" applyAlignment="1" applyProtection="1">
      <alignment horizontal="left"/>
      <protection locked="0"/>
    </xf>
    <xf numFmtId="0" fontId="97" fillId="0" borderId="66" xfId="0" applyFont="1" applyBorder="1" applyAlignment="1" applyProtection="1">
      <alignment horizontal="left"/>
      <protection locked="0"/>
    </xf>
    <xf numFmtId="0" fontId="97" fillId="0" borderId="67" xfId="0" applyFont="1" applyBorder="1" applyAlignment="1" applyProtection="1">
      <alignment horizontal="left"/>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75">
      <c r="A4" s="360"/>
      <c r="B4" s="41" t="s">
        <v>872</v>
      </c>
      <c r="C4" s="7"/>
      <c r="D4" s="210"/>
      <c r="E4" s="3"/>
      <c r="F4" s="7"/>
      <c r="G4" s="34"/>
    </row>
    <row r="5" spans="1:7">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33.75">
      <c r="A13" s="360"/>
      <c r="B13" s="2">
        <v>1</v>
      </c>
      <c r="C13" s="37" t="s">
        <v>1111</v>
      </c>
      <c r="D13" s="39" t="s">
        <v>899</v>
      </c>
      <c r="E13" s="196" t="s">
        <v>876</v>
      </c>
      <c r="F13" s="196"/>
      <c r="G13" s="34"/>
    </row>
    <row r="14" spans="1:7" ht="33.75">
      <c r="A14" s="360"/>
      <c r="B14" s="2">
        <v>2</v>
      </c>
      <c r="C14" s="37" t="s">
        <v>1111</v>
      </c>
      <c r="D14" s="39" t="s">
        <v>1048</v>
      </c>
      <c r="E14" s="196" t="s">
        <v>540</v>
      </c>
      <c r="F14" s="196" t="s">
        <v>541</v>
      </c>
      <c r="G14" s="34"/>
    </row>
    <row r="15" spans="1:7" ht="89.1"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099999999999994"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1" customHeight="1">
      <c r="A26" s="360"/>
      <c r="B26" s="348">
        <v>3</v>
      </c>
      <c r="C26" s="366" t="s">
        <v>72</v>
      </c>
      <c r="D26" s="369" t="s">
        <v>2362</v>
      </c>
      <c r="E26" s="357" t="s">
        <v>0</v>
      </c>
      <c r="F26" s="197" t="s">
        <v>66</v>
      </c>
      <c r="G26" s="34"/>
    </row>
    <row r="27" spans="1:7" ht="90" customHeight="1">
      <c r="A27" s="360"/>
      <c r="B27" s="349"/>
      <c r="C27" s="367"/>
      <c r="D27" s="370"/>
      <c r="E27" s="358"/>
      <c r="F27" s="198" t="s">
        <v>61</v>
      </c>
      <c r="G27" s="34"/>
    </row>
    <row r="28" spans="1:7" ht="19.350000000000001" customHeight="1">
      <c r="A28" s="360"/>
      <c r="B28" s="349"/>
      <c r="C28" s="367"/>
      <c r="D28" s="370"/>
      <c r="E28" s="358"/>
      <c r="F28" s="198" t="s">
        <v>62</v>
      </c>
      <c r="G28" s="34"/>
    </row>
    <row r="29" spans="1:7" ht="74.45" customHeight="1">
      <c r="A29" s="360"/>
      <c r="B29" s="349"/>
      <c r="C29" s="367"/>
      <c r="D29" s="370"/>
      <c r="E29" s="358"/>
      <c r="F29" s="198" t="s">
        <v>63</v>
      </c>
      <c r="G29" s="34"/>
    </row>
    <row r="30" spans="1:7" ht="62.45" customHeight="1">
      <c r="A30" s="360"/>
      <c r="B30" s="349"/>
      <c r="C30" s="367"/>
      <c r="D30" s="370"/>
      <c r="E30" s="358"/>
      <c r="F30" s="198" t="s">
        <v>64</v>
      </c>
      <c r="G30" s="34"/>
    </row>
    <row r="31" spans="1:7" ht="81" customHeight="1">
      <c r="A31" s="360"/>
      <c r="B31" s="349"/>
      <c r="C31" s="367"/>
      <c r="D31" s="370"/>
      <c r="E31" s="358"/>
      <c r="F31" s="198" t="s">
        <v>65</v>
      </c>
      <c r="G31" s="34"/>
    </row>
    <row r="32" spans="1:7" ht="48.75" customHeight="1">
      <c r="A32" s="360"/>
      <c r="B32" s="349"/>
      <c r="C32" s="367"/>
      <c r="D32" s="370"/>
      <c r="E32" s="358"/>
      <c r="F32" s="198" t="s">
        <v>68</v>
      </c>
      <c r="G32" s="34"/>
    </row>
    <row r="33" spans="1:7" ht="98.45" customHeight="1">
      <c r="A33" s="360"/>
      <c r="B33" s="349"/>
      <c r="C33" s="367"/>
      <c r="D33" s="370"/>
      <c r="E33" s="358"/>
      <c r="F33" s="198" t="s">
        <v>67</v>
      </c>
      <c r="G33" s="34"/>
    </row>
    <row r="34" spans="1:7" ht="89.1" customHeight="1">
      <c r="A34" s="360"/>
      <c r="B34" s="349"/>
      <c r="C34" s="367"/>
      <c r="D34" s="370"/>
      <c r="E34" s="358"/>
      <c r="F34" s="198" t="s">
        <v>69</v>
      </c>
      <c r="G34" s="34"/>
    </row>
    <row r="35" spans="1:7" ht="29.1" customHeight="1">
      <c r="A35" s="360"/>
      <c r="B35" s="349"/>
      <c r="C35" s="367"/>
      <c r="D35" s="370"/>
      <c r="E35" s="358"/>
      <c r="F35" s="198" t="s">
        <v>70</v>
      </c>
      <c r="G35" s="34"/>
    </row>
    <row r="36" spans="1:7" ht="126.75">
      <c r="A36" s="360"/>
      <c r="B36" s="350"/>
      <c r="C36" s="368"/>
      <c r="D36" s="371"/>
      <c r="E36" s="359"/>
      <c r="F36" s="199" t="s">
        <v>71</v>
      </c>
      <c r="G36" s="34"/>
    </row>
    <row r="37" spans="1:7" ht="112.5">
      <c r="A37" s="360"/>
      <c r="B37" s="171">
        <v>3.01</v>
      </c>
      <c r="C37" s="172" t="s">
        <v>72</v>
      </c>
      <c r="D37" s="39" t="s">
        <v>2363</v>
      </c>
      <c r="E37" s="200" t="s">
        <v>1351</v>
      </c>
      <c r="F37" s="201" t="s">
        <v>1457</v>
      </c>
      <c r="G37" s="34"/>
    </row>
    <row r="38" spans="1:7" ht="101.25">
      <c r="A38" s="360"/>
      <c r="B38" s="171">
        <v>3.02</v>
      </c>
      <c r="C38" s="172" t="s">
        <v>1384</v>
      </c>
      <c r="D38" s="39" t="s">
        <v>2364</v>
      </c>
      <c r="E38" s="200" t="s">
        <v>1399</v>
      </c>
      <c r="F38" s="201" t="s">
        <v>1458</v>
      </c>
      <c r="G38" s="34"/>
    </row>
    <row r="39" spans="1:7" ht="101.25">
      <c r="A39" s="360"/>
      <c r="B39" s="182">
        <v>4</v>
      </c>
      <c r="C39" s="181" t="s">
        <v>1554</v>
      </c>
      <c r="D39" s="39" t="s">
        <v>2365</v>
      </c>
      <c r="E39" s="37" t="s">
        <v>2307</v>
      </c>
      <c r="F39" s="37" t="s">
        <v>1555</v>
      </c>
      <c r="G39" s="34"/>
    </row>
    <row r="40" spans="1:7" ht="56.25">
      <c r="A40" s="360"/>
      <c r="B40" s="171">
        <v>4.01</v>
      </c>
      <c r="C40" s="181" t="s">
        <v>1554</v>
      </c>
      <c r="D40" s="39" t="s">
        <v>2367</v>
      </c>
      <c r="E40" s="37" t="s">
        <v>2321</v>
      </c>
      <c r="F40" s="37" t="s">
        <v>2326</v>
      </c>
      <c r="G40" s="34"/>
    </row>
    <row r="41" spans="1:7" ht="56.25">
      <c r="A41" s="360"/>
      <c r="B41" s="171" t="s">
        <v>2354</v>
      </c>
      <c r="C41" s="181" t="s">
        <v>1554</v>
      </c>
      <c r="D41" s="39" t="s">
        <v>2366</v>
      </c>
      <c r="E41" s="37" t="s">
        <v>2357</v>
      </c>
      <c r="F41" s="37" t="s">
        <v>2355</v>
      </c>
      <c r="G41" s="34"/>
    </row>
    <row r="42" spans="1:7" ht="56.25">
      <c r="A42" s="360"/>
      <c r="B42" s="171" t="s">
        <v>2399</v>
      </c>
      <c r="C42" s="181" t="s">
        <v>1554</v>
      </c>
      <c r="D42" s="39" t="s">
        <v>2406</v>
      </c>
      <c r="E42" s="37" t="s">
        <v>2356</v>
      </c>
      <c r="F42" s="37" t="s">
        <v>2400</v>
      </c>
      <c r="G42" s="34"/>
    </row>
    <row r="43" spans="1:7" ht="123.75">
      <c r="A43" s="360"/>
      <c r="B43" s="193">
        <v>4.0999999999999996</v>
      </c>
      <c r="C43" s="181" t="s">
        <v>2405</v>
      </c>
      <c r="D43" s="194">
        <v>42867</v>
      </c>
      <c r="E43" s="202" t="s">
        <v>2408</v>
      </c>
      <c r="F43" s="37" t="s">
        <v>2407</v>
      </c>
      <c r="G43" s="34"/>
    </row>
    <row r="44" spans="1:7" ht="78.75">
      <c r="A44" s="360"/>
      <c r="B44" s="193">
        <v>4.2</v>
      </c>
      <c r="C44" s="181" t="s">
        <v>2405</v>
      </c>
      <c r="D44" s="194">
        <v>42704</v>
      </c>
      <c r="E44" s="202" t="s">
        <v>2625</v>
      </c>
      <c r="F44" s="37" t="s">
        <v>2598</v>
      </c>
      <c r="G44" s="34"/>
    </row>
    <row r="45" spans="1:7" ht="157.5">
      <c r="A45" s="360"/>
      <c r="B45" s="243">
        <v>5</v>
      </c>
      <c r="C45" s="181" t="s">
        <v>2405</v>
      </c>
      <c r="D45" s="194">
        <v>42867</v>
      </c>
      <c r="E45" s="202" t="s">
        <v>13032</v>
      </c>
      <c r="F45" s="37" t="s">
        <v>12754</v>
      </c>
      <c r="G45" s="34"/>
    </row>
    <row r="46" spans="1:7" ht="45">
      <c r="A46" s="360"/>
      <c r="B46" s="193">
        <v>5.01</v>
      </c>
      <c r="C46" s="181" t="s">
        <v>2405</v>
      </c>
      <c r="D46" s="194">
        <v>42907</v>
      </c>
      <c r="E46" s="202" t="s">
        <v>13052</v>
      </c>
      <c r="F46" s="37" t="s">
        <v>12754</v>
      </c>
      <c r="G46" s="34"/>
    </row>
    <row r="47" spans="1:7" ht="67.5">
      <c r="A47" s="360"/>
      <c r="B47" s="193">
        <v>5.0999999999999996</v>
      </c>
      <c r="C47" s="181" t="s">
        <v>2405</v>
      </c>
      <c r="D47" s="194">
        <v>43070</v>
      </c>
      <c r="E47" s="202" t="s">
        <v>13247</v>
      </c>
      <c r="F47" s="37" t="s">
        <v>13248</v>
      </c>
      <c r="G47" s="34"/>
    </row>
    <row r="48" spans="1:7" ht="56.25">
      <c r="A48" s="360"/>
      <c r="B48" s="193">
        <v>5.1100000000000003</v>
      </c>
      <c r="C48" s="181" t="s">
        <v>13489</v>
      </c>
      <c r="D48" s="194">
        <v>43217</v>
      </c>
      <c r="E48" s="202" t="s">
        <v>13617</v>
      </c>
      <c r="F48" s="37" t="s">
        <v>13523</v>
      </c>
      <c r="G48" s="34"/>
    </row>
    <row r="49" spans="1:7" ht="56.25">
      <c r="A49" s="360"/>
      <c r="B49" s="193">
        <v>5.12</v>
      </c>
      <c r="C49" s="181" t="s">
        <v>13489</v>
      </c>
      <c r="D49" s="194">
        <v>43581</v>
      </c>
      <c r="E49" s="202" t="s">
        <v>13617</v>
      </c>
      <c r="F49" s="37" t="s">
        <v>14191</v>
      </c>
      <c r="G49" s="34"/>
    </row>
    <row r="50" spans="1:7" ht="78.75">
      <c r="A50" s="360"/>
      <c r="B50" s="243">
        <v>6</v>
      </c>
      <c r="C50" s="181" t="s">
        <v>13489</v>
      </c>
      <c r="D50" s="194">
        <v>43964</v>
      </c>
      <c r="E50" s="202" t="s">
        <v>14433</v>
      </c>
      <c r="F50" s="37" t="s">
        <v>14204</v>
      </c>
      <c r="G50" s="34"/>
    </row>
    <row r="51" spans="1:7" ht="45">
      <c r="A51" s="360"/>
      <c r="B51" s="193">
        <v>6.01</v>
      </c>
      <c r="C51" s="181" t="s">
        <v>13489</v>
      </c>
      <c r="D51" s="194">
        <v>43970</v>
      </c>
      <c r="E51" s="202" t="s">
        <v>15503</v>
      </c>
      <c r="F51" s="202" t="s">
        <v>14204</v>
      </c>
      <c r="G51" s="34"/>
    </row>
    <row r="52" spans="1:7" ht="13.5" thickBot="1">
      <c r="A52" s="361"/>
      <c r="B52" s="362" t="str">
        <f ca="1">OFFSET(L!$C$1,MATCH("General"&amp;"Cpy",L!$A:$A,0)-1,SL,,)</f>
        <v>© 2020 Responsible Minerals Initiative. All rights reserved.</v>
      </c>
      <c r="C52" s="362"/>
      <c r="D52" s="362"/>
      <c r="E52" s="362"/>
      <c r="F52" s="362"/>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74" sqref="D74:E7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6"/>
      <c r="G3" s="416"/>
      <c r="H3" s="416"/>
      <c r="I3" s="184"/>
      <c r="J3" s="168" t="s">
        <v>15505</v>
      </c>
      <c r="K3" s="47"/>
      <c r="L3" s="139"/>
      <c r="M3" s="130"/>
      <c r="N3" s="130"/>
      <c r="O3" s="131"/>
      <c r="P3" s="144">
        <f>MATCH($D$3,LN,0)</f>
        <v>1</v>
      </c>
    </row>
    <row r="4" spans="1:34" ht="15.75">
      <c r="A4" s="45"/>
      <c r="B4" s="412" t="str">
        <f ca="1">OFFSET(L!$C$1,MATCH("Declaration"&amp;ADDRESS(ROW(),COLUMN(),4),L!$A:$A,0)-1,SL,,)</f>
        <v>The purpose of this document is to collect sourcing information on tin, tantalum, tungsten and gold used in products</v>
      </c>
      <c r="C4" s="412"/>
      <c r="D4" s="412"/>
      <c r="E4" s="412"/>
      <c r="F4" s="412"/>
      <c r="G4" s="412"/>
      <c r="H4" s="412"/>
      <c r="I4" s="417" t="str">
        <f ca="1">OFFSET(L!$C$1,MATCH("Declaration"&amp;ADDRESS(ROW(),COLUMN(),4),L!$A:$A,0)-1,SL,,)</f>
        <v>Link to Terms &amp; Conditions</v>
      </c>
      <c r="J4" s="41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1" t="str">
        <f ca="1">OFFSET(L!$C$1,MATCH("Declaration"&amp;ADDRESS(ROW(),COLUMN(),4),L!$A:$A,0)-1,SL,,)</f>
        <v>Company Information</v>
      </c>
      <c r="C7" s="421"/>
      <c r="D7" s="421"/>
      <c r="E7" s="421"/>
      <c r="F7" s="421"/>
      <c r="G7" s="421"/>
      <c r="H7" s="421"/>
      <c r="I7" s="421"/>
      <c r="J7" s="42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8" t="s">
        <v>505</v>
      </c>
      <c r="E9" s="419"/>
      <c r="F9" s="419"/>
      <c r="G9" s="420"/>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2" t="str">
        <f ca="1">OFFSET(L!$C$1,MATCH("Declaration"&amp;ADDRESS(ROW(),COLUMN(),4)&amp;LEFT($D$9,1),L!$A:$A,0)-1,SL,,)</f>
        <v>Go to Product List tab to enter products this declaration applies to</v>
      </c>
      <c r="C10" s="151"/>
      <c r="D10" s="413"/>
      <c r="E10" s="414"/>
      <c r="F10" s="414"/>
      <c r="G10" s="414"/>
      <c r="H10" s="414"/>
      <c r="I10" s="414"/>
      <c r="J10" s="41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3"/>
      <c r="C11" s="151"/>
      <c r="D11" s="429" t="str">
        <f ca="1">IF(D9=Q9,OFFSET(L!$C$1,MATCH("Declaration"&amp;ADDRESS(ROW(),COLUMN(),4),L!$A:$A,0)-1,SL,,),"")</f>
        <v>Click here to enter the products this declaration applies to</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6" t="s">
        <v>2483</v>
      </c>
      <c r="E12" s="407"/>
      <c r="F12" s="407"/>
      <c r="G12" s="407"/>
      <c r="H12" s="407"/>
      <c r="I12" s="407"/>
      <c r="J12" s="40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6" t="s">
        <v>15507</v>
      </c>
      <c r="E13" s="407"/>
      <c r="F13" s="407"/>
      <c r="G13" s="407"/>
      <c r="H13" s="407"/>
      <c r="I13" s="407"/>
      <c r="J13" s="40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15508</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15509</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06" t="s">
        <v>15510</v>
      </c>
      <c r="E16" s="407"/>
      <c r="F16" s="407"/>
      <c r="G16" s="407"/>
      <c r="H16" s="407"/>
      <c r="I16" s="407"/>
      <c r="J16" s="40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15511</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9" t="s">
        <v>15512</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9" t="s">
        <v>15513</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13" t="s">
        <v>15514</v>
      </c>
      <c r="E20" s="414"/>
      <c r="F20" s="414"/>
      <c r="G20" s="414"/>
      <c r="H20" s="414"/>
      <c r="I20" s="414"/>
      <c r="J20" s="41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15515</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44021</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62.25" customHeight="1">
      <c r="A39" s="52"/>
      <c r="B39" s="51" t="str">
        <f ca="1">OFFSET(L!$C$1,MATCH("Declaration"&amp;ADDRESS(ROW(),COLUMN(),4),L!$A:$A,0)-1,SL,,)&amp;P39</f>
        <v>Tin  (*)</v>
      </c>
      <c r="C39" s="13"/>
      <c r="D39" s="378" t="s">
        <v>498</v>
      </c>
      <c r="E39" s="379"/>
      <c r="F39" s="58"/>
      <c r="G39" s="380" t="s">
        <v>15516</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6" t="str">
        <f ca="1">OFFSET(L!$C$1,MATCH("Declaration"&amp;ADDRESS(ROW(),COLUMN(),4),L!$A:$A,0)-1,SL,,)</f>
        <v>Answer the Following Questions at a Company Level</v>
      </c>
      <c r="C73" s="436"/>
      <c r="D73" s="436"/>
      <c r="E73" s="436"/>
      <c r="F73" s="436"/>
      <c r="G73" s="436"/>
      <c r="H73" s="436"/>
      <c r="I73" s="436"/>
      <c r="J73" s="43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15517</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9" t="s">
        <v>498</v>
      </c>
      <c r="E85" s="411"/>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5"/>
      <c r="H88" s="435"/>
      <c r="I88" s="435"/>
      <c r="J88" s="43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2" priority="71" stopIfTrue="1">
      <formula>AND(OR($D$26="No",AND($D$26="Yes",$D$32="No")),OR($D$27="No",AND($D$27="Yes",$D$33="No")),OR($D$28="No",AND($D$28="Yes",$D$34="No")),OR($D$29="No",AND($D$29="Yes",$D$35="No")))</formula>
    </cfRule>
    <cfRule type="expression" dxfId="101" priority="72" stopIfTrue="1">
      <formula>IF(D75="",TRUE)</formula>
    </cfRule>
  </conditionalFormatting>
  <conditionalFormatting sqref="G77:J77">
    <cfRule type="expression" dxfId="100" priority="43" stopIfTrue="1">
      <formula>IF(AND($D$77="Yes",$G$77=""),TRUE)</formula>
    </cfRule>
  </conditionalFormatting>
  <conditionalFormatting sqref="D26:E26">
    <cfRule type="expression" dxfId="99" priority="123" stopIfTrue="1">
      <formula>IF($D$26="",TRUE)</formula>
    </cfRule>
  </conditionalFormatting>
  <conditionalFormatting sqref="D27:E27">
    <cfRule type="expression" dxfId="98" priority="130" stopIfTrue="1">
      <formula>IF($D$27="",TRUE)</formula>
    </cfRule>
  </conditionalFormatting>
  <conditionalFormatting sqref="D28:E28">
    <cfRule type="expression" dxfId="97" priority="131" stopIfTrue="1">
      <formula>IF($D$28="",TRUE)</formula>
    </cfRule>
  </conditionalFormatting>
  <conditionalFormatting sqref="D29:E29">
    <cfRule type="expression" dxfId="96" priority="132" stopIfTrue="1">
      <formula>IF($D$29="",TRUE)</formula>
    </cfRule>
  </conditionalFormatting>
  <conditionalFormatting sqref="D22:E22">
    <cfRule type="expression" dxfId="95" priority="145" stopIfTrue="1">
      <formula>IF($D$22="",TRUE)</formula>
    </cfRule>
  </conditionalFormatting>
  <conditionalFormatting sqref="D10:J10">
    <cfRule type="expression" dxfId="94" priority="42" stopIfTrue="1">
      <formula>IF($D$9=$Q$9,TRUE)</formula>
    </cfRule>
    <cfRule type="expression" dxfId="93" priority="152" stopIfTrue="1">
      <formula>IF(AND($D$10="",$D$9=$R$9),TRUE)</formula>
    </cfRule>
  </conditionalFormatting>
  <conditionalFormatting sqref="D34:E34 D40:E40 D52:E52 D58:E58 D64:E64 D70:E70">
    <cfRule type="expression" dxfId="92" priority="35" stopIfTrue="1">
      <formula>$P$28=""</formula>
    </cfRule>
  </conditionalFormatting>
  <conditionalFormatting sqref="D35:E35 D41:E41 D53:E53 D59:E59 D65:E65 D71:E71">
    <cfRule type="expression" dxfId="91" priority="150" stopIfTrue="1">
      <formula>$P$29=""</formula>
    </cfRule>
  </conditionalFormatting>
  <conditionalFormatting sqref="D32:E32">
    <cfRule type="expression" dxfId="90" priority="128" stopIfTrue="1">
      <formula>$P$26=""</formula>
    </cfRule>
  </conditionalFormatting>
  <conditionalFormatting sqref="D32:E32">
    <cfRule type="expression" dxfId="89" priority="41" stopIfTrue="1">
      <formula>IF(AND(OR($D$26="Yes",$D$26=""),$D$32=""),1,0)</formula>
    </cfRule>
  </conditionalFormatting>
  <conditionalFormatting sqref="D38 D50 D56 D62 D68">
    <cfRule type="expression" dxfId="88" priority="37" stopIfTrue="1">
      <formula>$P$32=""</formula>
    </cfRule>
  </conditionalFormatting>
  <conditionalFormatting sqref="D39:E39 D51 D57 D63 D69">
    <cfRule type="expression" dxfId="87" priority="36" stopIfTrue="1">
      <formula>$P$33=""</formula>
    </cfRule>
  </conditionalFormatting>
  <conditionalFormatting sqref="D40 D52 D58 D64 D70">
    <cfRule type="expression" dxfId="86" priority="26" stopIfTrue="1">
      <formula>$P$34=""</formula>
    </cfRule>
    <cfRule type="expression" dxfId="85" priority="148" stopIfTrue="1">
      <formula>IF(AND(OR($D$28="Yes",$D$28=""),D40=""),1,0)</formula>
    </cfRule>
  </conditionalFormatting>
  <conditionalFormatting sqref="D41 D53 D59 D65 D71">
    <cfRule type="expression" dxfId="84" priority="34" stopIfTrue="1">
      <formula>$P$35=""</formula>
    </cfRule>
  </conditionalFormatting>
  <conditionalFormatting sqref="D38:E38 D50:E50 D56:E56 D62:E62 D68:E68">
    <cfRule type="expression" dxfId="83" priority="39" stopIfTrue="1">
      <formula>$P$26=""</formula>
    </cfRule>
    <cfRule type="expression" dxfId="82" priority="40" stopIfTrue="1">
      <formula>IF(AND(OR($D$26="Yes",$D$26=""),D38=""),1,0)</formula>
    </cfRule>
  </conditionalFormatting>
  <conditionalFormatting sqref="G85:J85">
    <cfRule type="expression" dxfId="81" priority="33" stopIfTrue="1">
      <formula>IF(AND($D$85="Yes, using other format (describe)",$G$85=""),TRUE)</formula>
    </cfRule>
  </conditionalFormatting>
  <conditionalFormatting sqref="D39:E39 D51:E51 D57:E57 D63:E63 D69:E69">
    <cfRule type="expression" dxfId="80" priority="146" stopIfTrue="1">
      <formula>$P$39=""</formula>
    </cfRule>
    <cfRule type="expression" dxfId="79" priority="147" stopIfTrue="1">
      <formula>IF(AND(OR($D$27="Yes",$D$27=""),D39=""),1,0)</formula>
    </cfRule>
  </conditionalFormatting>
  <conditionalFormatting sqref="D33:E33">
    <cfRule type="expression" dxfId="78" priority="28" stopIfTrue="1">
      <formula>IF(AND(OR($D$27="Yes",$D$27=""),$D$33=""),1,0)</formula>
    </cfRule>
    <cfRule type="expression" dxfId="77" priority="29" stopIfTrue="1">
      <formula>$P$27=""</formula>
    </cfRule>
  </conditionalFormatting>
  <conditionalFormatting sqref="D34:E34">
    <cfRule type="expression" dxfId="76" priority="149" stopIfTrue="1">
      <formula>IF(AND(OR($D$28="Yes",$D$28=""),$D$34=""),1,0)</formula>
    </cfRule>
  </conditionalFormatting>
  <conditionalFormatting sqref="D41:E41 D53:E53 D59:E59 D65:E65 D71:E71">
    <cfRule type="expression" dxfId="75" priority="151" stopIfTrue="1">
      <formula>IF(AND(OR($D$29="Yes",$D$29=""),D41=""),1,0)</formula>
    </cfRule>
  </conditionalFormatting>
  <conditionalFormatting sqref="D35:E35">
    <cfRule type="expression" dxfId="74" priority="25" stopIfTrue="1">
      <formula>IF(AND(OR($D$29="Yes",$D$29=""),$D$35=""),1,0)</formula>
    </cfRule>
  </conditionalFormatting>
  <conditionalFormatting sqref="D46:E46">
    <cfRule type="expression" dxfId="73" priority="11" stopIfTrue="1">
      <formula>$P$28=""</formula>
    </cfRule>
  </conditionalFormatting>
  <conditionalFormatting sqref="D47:E47">
    <cfRule type="expression" dxfId="72" priority="19" stopIfTrue="1">
      <formula>$P$29=""</formula>
    </cfRule>
  </conditionalFormatting>
  <conditionalFormatting sqref="D44">
    <cfRule type="expression" dxfId="71" priority="13" stopIfTrue="1">
      <formula>$P$32=""</formula>
    </cfRule>
  </conditionalFormatting>
  <conditionalFormatting sqref="D45">
    <cfRule type="expression" dxfId="70" priority="12" stopIfTrue="1">
      <formula>$P$33=""</formula>
    </cfRule>
  </conditionalFormatting>
  <conditionalFormatting sqref="D46">
    <cfRule type="expression" dxfId="69" priority="9" stopIfTrue="1">
      <formula>$P$34=""</formula>
    </cfRule>
    <cfRule type="expression" dxfId="68" priority="18" stopIfTrue="1">
      <formula>IF(AND(OR($D$28="Yes",$D$28=""),D46=""),1,0)</formula>
    </cfRule>
  </conditionalFormatting>
  <conditionalFormatting sqref="D47">
    <cfRule type="expression" dxfId="67" priority="10" stopIfTrue="1">
      <formula>$P$35=""</formula>
    </cfRule>
  </conditionalFormatting>
  <conditionalFormatting sqref="D44:E44">
    <cfRule type="expression" dxfId="66" priority="14" stopIfTrue="1">
      <formula>$P$26=""</formula>
    </cfRule>
    <cfRule type="expression" dxfId="65" priority="15" stopIfTrue="1">
      <formula>IF(AND(OR($D$26="Yes",$D$26=""),D44=""),1,0)</formula>
    </cfRule>
  </conditionalFormatting>
  <conditionalFormatting sqref="D45:E45">
    <cfRule type="expression" dxfId="64" priority="16" stopIfTrue="1">
      <formula>$P$39=""</formula>
    </cfRule>
    <cfRule type="expression" dxfId="63" priority="17" stopIfTrue="1">
      <formula>IF(AND(OR($D$27="Yes",$D$27=""),D45=""),1,0)</formula>
    </cfRule>
  </conditionalFormatting>
  <conditionalFormatting sqref="D47:E47">
    <cfRule type="expression" dxfId="62" priority="20" stopIfTrue="1">
      <formula>IF(AND(OR($D$29="Yes",$D$29=""),D47=""),1,0)</formula>
    </cfRule>
  </conditionalFormatting>
  <conditionalFormatting sqref="D8:J8">
    <cfRule type="expression" dxfId="61" priority="8" stopIfTrue="1">
      <formula>IF($D$8="",TRUE)</formula>
    </cfRule>
  </conditionalFormatting>
  <conditionalFormatting sqref="D9:G9">
    <cfRule type="expression" dxfId="60" priority="7" stopIfTrue="1">
      <formula>IF($D$9="",TRUE)</formula>
    </cfRule>
  </conditionalFormatting>
  <conditionalFormatting sqref="D15:J15">
    <cfRule type="expression" dxfId="59" priority="6" stopIfTrue="1">
      <formula>IF($D$15="",TRUE)</formula>
    </cfRule>
  </conditionalFormatting>
  <conditionalFormatting sqref="D16:J16">
    <cfRule type="expression" dxfId="58" priority="5" stopIfTrue="1">
      <formula>IF($D$16="",TRUE)</formula>
    </cfRule>
  </conditionalFormatting>
  <conditionalFormatting sqref="D17:J17">
    <cfRule type="expression" dxfId="57" priority="4" stopIfTrue="1">
      <formula>IF($D$17="",TRUE)</formula>
    </cfRule>
  </conditionalFormatting>
  <conditionalFormatting sqref="D18:J18">
    <cfRule type="expression" dxfId="56" priority="3" stopIfTrue="1">
      <formula>IF($D$18="",TRUE)</formula>
    </cfRule>
  </conditionalFormatting>
  <conditionalFormatting sqref="D20:J20">
    <cfRule type="expression" dxfId="55" priority="2" stopIfTrue="1">
      <formula>IF($D$20="",TRUE)</formula>
    </cfRule>
  </conditionalFormatting>
  <conditionalFormatting sqref="D21:J21">
    <cfRule type="expression" dxfId="54"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79FCA622-C051-4909-8D9D-87CE08E1CC5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57" zoomScaleNormal="57" zoomScalePageLayoutView="55" workbookViewId="0">
      <pane ySplit="4" topLeftCell="A5" activePane="bottomLeft" state="frozen"/>
      <selection pane="bottomLeft" activeCell="Q85" sqref="Q8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7" t="str">
        <f ca="1">OFFSET(L!$C$1,MATCH("Smelter List"&amp;ADDRESS(ROW(),COLUMN(),4),L!$A:$A,0)-1,SL,,)</f>
        <v>Link to "RMAP Conformant Smelter List"</v>
      </c>
      <c r="K2" s="438"/>
      <c r="L2" s="438"/>
      <c r="M2" s="438"/>
      <c r="N2" s="438"/>
      <c r="O2" s="438"/>
      <c r="P2" s="234"/>
      <c r="Q2" s="235"/>
      <c r="R2" s="236"/>
      <c r="S2" s="236"/>
      <c r="T2" s="236"/>
      <c r="U2" s="267"/>
      <c r="V2" s="267"/>
      <c r="W2" s="268"/>
      <c r="X2" s="267"/>
      <c r="Y2" s="267"/>
      <c r="Z2" s="267"/>
      <c r="AH2" s="176" t="s">
        <v>498</v>
      </c>
    </row>
    <row r="3" spans="1:34" s="269" customFormat="1" ht="243.9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0"/>
      <c r="G3" s="440" t="str">
        <f ca="1">OFFSET(L!$C$1,MATCH("General"&amp;"Cpy",L!$A:$A,0)-1,SL,,)</f>
        <v>© 2020 Responsible Minerals Initiative. All rights reserved.</v>
      </c>
      <c r="H3" s="440"/>
      <c r="I3" s="44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1433</v>
      </c>
      <c r="B5" s="217" t="str">
        <f ca="1">IF(LEN(A5)=0,"",INDEX('Smelter Look-up'!$A:$A,MATCH($A5,'Smelter Look-up'!$E:$E,0)))</f>
        <v>Tin</v>
      </c>
      <c r="C5" s="221" t="str">
        <f ca="1">IF(LEN(A5)=0,"",INDEX('Smelter Look-up'!$C:$C,MATCH($A5,'Smelter Look-up'!$E:$E,0)))</f>
        <v>Dowa</v>
      </c>
      <c r="D5" s="283"/>
      <c r="E5" s="217" t="str">
        <f ca="1">IF(ISERROR($V5),"",OFFSET('Smelter Look-up'!$D$4,$V5-4,0)&amp;"")</f>
        <v>JAPAN</v>
      </c>
      <c r="F5" s="217" t="str">
        <f ca="1">IF(ISERROR($V5),"",OFFSET('Smelter Look-up'!$E$4,$V5-4,0))</f>
        <v>CID000402</v>
      </c>
      <c r="G5" s="217" t="str">
        <f ca="1">IF(C5=$X$4,"Enter smelter details",IF(ISERROR($V5),"",OFFSET('Smelter Look-up'!$F$4,$V5-4,0)))</f>
        <v>RMI</v>
      </c>
      <c r="H5" s="218">
        <f ca="1">IF(ISERROR($V5),"",OFFSET('Smelter Look-up'!$G$4,$V5-4,0))</f>
        <v>0</v>
      </c>
      <c r="I5" s="219" t="str">
        <f ca="1">IF(ISERROR($V5),"",OFFSET('Smelter Look-up'!$H$4,$V5-4,0))</f>
        <v>Kosaka</v>
      </c>
      <c r="J5" s="219" t="str">
        <f ca="1">IF(ISERROR($V5),"",OFFSET('Smelter Look-up'!$I$4,$V5-4,0))</f>
        <v>Akita</v>
      </c>
      <c r="K5" s="273"/>
      <c r="L5" s="273"/>
      <c r="M5" s="273"/>
      <c r="N5" s="273"/>
      <c r="O5" s="273"/>
      <c r="P5" s="220"/>
      <c r="Q5" s="274" t="s">
        <v>15518</v>
      </c>
      <c r="R5" s="217" t="str">
        <f ca="1">IF(ISERROR($V5),"",OFFSET('Smelter Look-up'!$C$4,$V5-4,0)&amp;"")</f>
        <v>Dowa</v>
      </c>
      <c r="S5" s="225" t="str">
        <f t="shared" ref="S5" ca="1" si="0">IF(B5="","",IF(ISERROR(MATCH($E5,CL,0)),"Unknown",INDIRECT("'C'!$A$"&amp;MATCH($E5,CL,0)+1)))</f>
        <v>JP</v>
      </c>
      <c r="T5" s="225" t="str">
        <f ca="1">IF(B5="","",IF(ISERROR(MATCH($J5,SorP!$B$1:$B$6230,0)),"",INDIRECT("'SorP'!$A$"&amp;MATCH($J5,SorP!$B$1:$B$6230,0))))</f>
        <v>JP-05</v>
      </c>
      <c r="U5" s="241"/>
      <c r="V5" s="275">
        <f ca="1">IF(C5="",NA(),MATCH($B5&amp;$C5,'Smelter Look-up'!$J:$J,0))</f>
        <v>374</v>
      </c>
      <c r="W5" s="276"/>
      <c r="X5" s="276">
        <f t="shared" ref="X5" ca="1" si="1">IF(AND(C5="Smelter not listed",OR(LEN(D5)=0,LEN(E5)=0)),1,0)</f>
        <v>0</v>
      </c>
      <c r="Y5" s="276"/>
      <c r="Z5" s="276"/>
      <c r="AB5" s="278" t="str">
        <f t="shared" ref="AB5" ca="1" si="2">B5&amp;C5</f>
        <v>TinDowa</v>
      </c>
    </row>
    <row r="6" spans="1:34" s="277" customFormat="1" ht="20.100000000000001" customHeight="1">
      <c r="A6" s="332" t="s">
        <v>792</v>
      </c>
      <c r="B6" s="217" t="str">
        <f ca="1">IF(LEN(A6)=0,"",INDEX('Smelter Look-up'!$A:$A,MATCH($A6,'Smelter Look-up'!$E:$E,0)))</f>
        <v>Tin</v>
      </c>
      <c r="C6" s="221" t="str">
        <f ca="1">IF(LEN(A6)=0,"",INDEX('Smelter Look-up'!$C:$C,MATCH($A6,'Smelter Look-up'!$E:$E,0)))</f>
        <v>Malaysia Smelting Corporation (MSC)</v>
      </c>
      <c r="D6" s="283"/>
      <c r="E6" s="217" t="str">
        <f ca="1">IF(ISERROR($V6),"",OFFSET('Smelter Look-up'!$D$4,$V6-4,0)&amp;"")</f>
        <v>MALAYSIA</v>
      </c>
      <c r="F6" s="217" t="str">
        <f ca="1">IF(ISERROR($V6),"",OFFSET('Smelter Look-up'!$E$4,$V6-4,0))</f>
        <v>CID001105</v>
      </c>
      <c r="G6" s="217" t="str">
        <f ca="1">IF(C6=$X$4,"Enter smelter details",IF(ISERROR($V6),"",OFFSET('Smelter Look-up'!$F$4,$V6-4,0)))</f>
        <v>RMI</v>
      </c>
      <c r="H6" s="218">
        <f ca="1">IF(ISERROR($V6),"",OFFSET('Smelter Look-up'!$G$4,$V6-4,0))</f>
        <v>0</v>
      </c>
      <c r="I6" s="219" t="str">
        <f ca="1">IF(ISERROR($V6),"",OFFSET('Smelter Look-up'!$H$4,$V6-4,0))</f>
        <v>Butterworth</v>
      </c>
      <c r="J6" s="219" t="str">
        <f ca="1">IF(ISERROR($V6),"",OFFSET('Smelter Look-up'!$I$4,$V6-4,0))</f>
        <v>Pulau Pinang</v>
      </c>
      <c r="K6" s="273"/>
      <c r="L6" s="273"/>
      <c r="M6" s="273"/>
      <c r="N6" s="273"/>
      <c r="O6" s="273"/>
      <c r="P6" s="220"/>
      <c r="Q6" s="274" t="s">
        <v>15518</v>
      </c>
      <c r="R6" s="217" t="str">
        <f ca="1">IF(ISERROR($V6),"",OFFSET('Smelter Look-up'!$C$4,$V6-4,0)&amp;"")</f>
        <v>Malaysia Smelting Corporation (MSC)</v>
      </c>
      <c r="S6" s="225" t="str">
        <f t="shared" ref="S6:S37" ca="1" si="3">IF(B6="","",IF(ISERROR(MATCH($E6,CL,0)),"Unknown",INDIRECT("'C'!$A$"&amp;MATCH($E6,CL,0)+1)))</f>
        <v>MY</v>
      </c>
      <c r="T6" s="225" t="str">
        <f ca="1">IF(B6="","",IF(ISERROR(MATCH($J6,SorP!$B$1:$B$6230,0)),"",INDIRECT("'SorP'!$A$"&amp;MATCH($J6,SorP!$B$1:$B$6230,0))))</f>
        <v>MY-07</v>
      </c>
      <c r="U6" s="241"/>
      <c r="V6" s="275">
        <f ca="1">IF(C6="",NA(),MATCH($B6&amp;$C6,'Smelter Look-up'!$J:$J,0))</f>
        <v>414</v>
      </c>
      <c r="W6" s="276"/>
      <c r="X6" s="276">
        <f t="shared" ref="X6:X37" ca="1" si="4">IF(AND(C6="Smelter not listed",OR(LEN(D6)=0,LEN(E6)=0)),1,0)</f>
        <v>0</v>
      </c>
      <c r="Y6" s="276"/>
      <c r="Z6" s="276"/>
      <c r="AB6" s="278" t="str">
        <f t="shared" ref="AB6:AB37" ca="1" si="5">B6&amp;C6</f>
        <v>TinMalaysia Smelting Corporation (MSC)</v>
      </c>
    </row>
    <row r="7" spans="1:34" s="277" customFormat="1" ht="20.100000000000001" customHeight="1">
      <c r="A7" s="332" t="s">
        <v>1856</v>
      </c>
      <c r="B7" s="217" t="str">
        <f ca="1">IF(LEN(A7)=0,"",INDEX('Smelter Look-up'!$A:$A,MATCH($A7,'Smelter Look-up'!$E:$E,0)))</f>
        <v>Tin</v>
      </c>
      <c r="C7" s="221" t="str">
        <f ca="1">IF(LEN(A7)=0,"",INDEX('Smelter Look-up'!$C:$C,MATCH($A7,'Smelter Look-up'!$E:$E,0)))</f>
        <v>Metallo Belgium N.V.</v>
      </c>
      <c r="D7" s="283"/>
      <c r="E7" s="217" t="str">
        <f ca="1">IF(ISERROR($V7),"",OFFSET('Smelter Look-up'!$D$4,$V7-4,0)&amp;"")</f>
        <v>BELGIUM</v>
      </c>
      <c r="F7" s="217" t="str">
        <f ca="1">IF(ISERROR($V7),"",OFFSET('Smelter Look-up'!$E$4,$V7-4,0))</f>
        <v>CID002773</v>
      </c>
      <c r="G7" s="217" t="str">
        <f ca="1">IF(C7=$X$4,"Enter smelter details",IF(ISERROR($V7),"",OFFSET('Smelter Look-up'!$F$4,$V7-4,0)))</f>
        <v>RMI</v>
      </c>
      <c r="H7" s="218">
        <f ca="1">IF(ISERROR($V7),"",OFFSET('Smelter Look-up'!$G$4,$V7-4,0))</f>
        <v>0</v>
      </c>
      <c r="I7" s="219" t="str">
        <f ca="1">IF(ISERROR($V7),"",OFFSET('Smelter Look-up'!$H$4,$V7-4,0))</f>
        <v>Beerse</v>
      </c>
      <c r="J7" s="219" t="str">
        <f ca="1">IF(ISERROR($V7),"",OFFSET('Smelter Look-up'!$I$4,$V7-4,0))</f>
        <v>Antwerpen</v>
      </c>
      <c r="K7" s="273"/>
      <c r="L7" s="273"/>
      <c r="M7" s="273"/>
      <c r="N7" s="273"/>
      <c r="O7" s="273"/>
      <c r="P7" s="220"/>
      <c r="Q7" s="274" t="s">
        <v>15518</v>
      </c>
      <c r="R7" s="217" t="str">
        <f ca="1">IF(ISERROR($V7),"",OFFSET('Smelter Look-up'!$C$4,$V7-4,0)&amp;"")</f>
        <v>Metallo Belgium N.V.</v>
      </c>
      <c r="S7" s="225" t="str">
        <f t="shared" ca="1" si="3"/>
        <v>BE</v>
      </c>
      <c r="T7" s="225" t="str">
        <f ca="1">IF(B7="","",IF(ISERROR(MATCH($J7,SorP!$B$1:$B$6230,0)),"",INDIRECT("'SorP'!$A$"&amp;MATCH($J7,SorP!$B$1:$B$6230,0))))</f>
        <v>BE-VAN</v>
      </c>
      <c r="U7" s="241"/>
      <c r="V7" s="275">
        <f ca="1">IF(C7="",NA(),MATCH($B7&amp;$C7,'Smelter Look-up'!$J:$J,0))</f>
        <v>419</v>
      </c>
      <c r="W7" s="276"/>
      <c r="X7" s="276">
        <f t="shared" ca="1" si="4"/>
        <v>0</v>
      </c>
      <c r="Y7" s="276"/>
      <c r="Z7" s="276"/>
      <c r="AB7" s="278" t="str">
        <f t="shared" ca="1" si="5"/>
        <v>TinMetallo Belgium N.V.</v>
      </c>
    </row>
    <row r="8" spans="1:34" s="277" customFormat="1" ht="20.100000000000001" customHeight="1">
      <c r="A8" s="332" t="s">
        <v>793</v>
      </c>
      <c r="B8" s="217" t="str">
        <f ca="1">IF(LEN(A8)=0,"",INDEX('Smelter Look-up'!$A:$A,MATCH($A8,'Smelter Look-up'!$E:$E,0)))</f>
        <v>Tin</v>
      </c>
      <c r="C8" s="221" t="str">
        <f ca="1">IF(LEN(A8)=0,"",INDEX('Smelter Look-up'!$C:$C,MATCH($A8,'Smelter Look-up'!$E:$E,0)))</f>
        <v>Mineracao Taboca S.A.</v>
      </c>
      <c r="D8" s="283"/>
      <c r="E8" s="217" t="str">
        <f ca="1">IF(ISERROR($V8),"",OFFSET('Smelter Look-up'!$D$4,$V8-4,0)&amp;"")</f>
        <v>BRAZIL</v>
      </c>
      <c r="F8" s="217" t="str">
        <f ca="1">IF(ISERROR($V8),"",OFFSET('Smelter Look-up'!$E$4,$V8-4,0))</f>
        <v>CID001173</v>
      </c>
      <c r="G8" s="217" t="str">
        <f ca="1">IF(C8=$X$4,"Enter smelter details",IF(ISERROR($V8),"",OFFSET('Smelter Look-up'!$F$4,$V8-4,0)))</f>
        <v>RMI</v>
      </c>
      <c r="H8" s="218">
        <f ca="1">IF(ISERROR($V8),"",OFFSET('Smelter Look-up'!$G$4,$V8-4,0))</f>
        <v>0</v>
      </c>
      <c r="I8" s="219" t="str">
        <f ca="1">IF(ISERROR($V8),"",OFFSET('Smelter Look-up'!$H$4,$V8-4,0))</f>
        <v>Bairro Guarapiranga</v>
      </c>
      <c r="J8" s="219" t="str">
        <f ca="1">IF(ISERROR($V8),"",OFFSET('Smelter Look-up'!$I$4,$V8-4,0))</f>
        <v>São Paulo</v>
      </c>
      <c r="K8" s="273"/>
      <c r="L8" s="273"/>
      <c r="M8" s="273"/>
      <c r="N8" s="273"/>
      <c r="O8" s="273"/>
      <c r="P8" s="220"/>
      <c r="Q8" s="274" t="s">
        <v>15518</v>
      </c>
      <c r="R8" s="217" t="str">
        <f ca="1">IF(ISERROR($V8),"",OFFSET('Smelter Look-up'!$C$4,$V8-4,0)&amp;"")</f>
        <v>Mineracao Taboca S.A.</v>
      </c>
      <c r="S8" s="225" t="str">
        <f t="shared" ca="1" si="3"/>
        <v>BR</v>
      </c>
      <c r="T8" s="225" t="str">
        <f ca="1">IF(B8="","",IF(ISERROR(MATCH($J8,SorP!$B$1:$B$6230,0)),"",INDIRECT("'SorP'!$A$"&amp;MATCH($J8,SorP!$B$1:$B$6230,0))))</f>
        <v>BR-SP</v>
      </c>
      <c r="U8" s="241"/>
      <c r="V8" s="275">
        <f ca="1">IF(C8="",NA(),MATCH($B8&amp;$C8,'Smelter Look-up'!$J:$J,0))</f>
        <v>421</v>
      </c>
      <c r="W8" s="276"/>
      <c r="X8" s="276">
        <f t="shared" ca="1" si="4"/>
        <v>0</v>
      </c>
      <c r="Y8" s="276"/>
      <c r="Z8" s="276"/>
      <c r="AB8" s="278" t="str">
        <f t="shared" ca="1" si="5"/>
        <v>TinMineracao Taboca S.A.</v>
      </c>
    </row>
    <row r="9" spans="1:34" s="277" customFormat="1" ht="20.100000000000001" customHeight="1">
      <c r="A9" s="332" t="s">
        <v>794</v>
      </c>
      <c r="B9" s="217" t="str">
        <f ca="1">IF(LEN(A9)=0,"",INDEX('Smelter Look-up'!$A:$A,MATCH($A9,'Smelter Look-up'!$E:$E,0)))</f>
        <v>Tin</v>
      </c>
      <c r="C9" s="221" t="str">
        <f ca="1">IF(LEN(A9)=0,"",INDEX('Smelter Look-up'!$C:$C,MATCH($A9,'Smelter Look-up'!$E:$E,0)))</f>
        <v>Minsur</v>
      </c>
      <c r="D9" s="283"/>
      <c r="E9" s="217" t="str">
        <f ca="1">IF(ISERROR($V9),"",OFFSET('Smelter Look-up'!$D$4,$V9-4,0)&amp;"")</f>
        <v>PERU</v>
      </c>
      <c r="F9" s="217" t="str">
        <f ca="1">IF(ISERROR($V9),"",OFFSET('Smelter Look-up'!$E$4,$V9-4,0))</f>
        <v>CID001182</v>
      </c>
      <c r="G9" s="217" t="str">
        <f ca="1">IF(C9=$X$4,"Enter smelter details",IF(ISERROR($V9),"",OFFSET('Smelter Look-up'!$F$4,$V9-4,0)))</f>
        <v>RMI</v>
      </c>
      <c r="H9" s="218">
        <f ca="1">IF(ISERROR($V9),"",OFFSET('Smelter Look-up'!$G$4,$V9-4,0))</f>
        <v>0</v>
      </c>
      <c r="I9" s="219" t="str">
        <f ca="1">IF(ISERROR($V9),"",OFFSET('Smelter Look-up'!$H$4,$V9-4,0))</f>
        <v>Paracas</v>
      </c>
      <c r="J9" s="219" t="str">
        <f ca="1">IF(ISERROR($V9),"",OFFSET('Smelter Look-up'!$I$4,$V9-4,0))</f>
        <v>Ika</v>
      </c>
      <c r="K9" s="273"/>
      <c r="L9" s="273"/>
      <c r="M9" s="273"/>
      <c r="N9" s="273"/>
      <c r="O9" s="273"/>
      <c r="P9" s="220"/>
      <c r="Q9" s="274" t="s">
        <v>15518</v>
      </c>
      <c r="R9" s="217" t="str">
        <f ca="1">IF(ISERROR($V9),"",OFFSET('Smelter Look-up'!$C$4,$V9-4,0)&amp;"")</f>
        <v>Minsur</v>
      </c>
      <c r="S9" s="225" t="str">
        <f t="shared" ca="1" si="3"/>
        <v>PE</v>
      </c>
      <c r="T9" s="225" t="str">
        <f ca="1">IF(B9="","",IF(ISERROR(MATCH($J9,SorP!$B$1:$B$6230,0)),"",INDIRECT("'SorP'!$A$"&amp;MATCH($J9,SorP!$B$1:$B$6230,0))))</f>
        <v>PE-ICA</v>
      </c>
      <c r="U9" s="241"/>
      <c r="V9" s="275">
        <f ca="1">IF(C9="",NA(),MATCH($B9&amp;$C9,'Smelter Look-up'!$J:$J,0))</f>
        <v>424</v>
      </c>
      <c r="W9" s="276"/>
      <c r="X9" s="276">
        <f t="shared" ca="1" si="4"/>
        <v>0</v>
      </c>
      <c r="Y9" s="276"/>
      <c r="Z9" s="276"/>
      <c r="AB9" s="278" t="str">
        <f t="shared" ca="1" si="5"/>
        <v>TinMinsur</v>
      </c>
    </row>
    <row r="10" spans="1:34" s="277" customFormat="1" ht="20.100000000000001" customHeight="1">
      <c r="A10" s="332" t="s">
        <v>795</v>
      </c>
      <c r="B10" s="217" t="str">
        <f ca="1">IF(LEN(A10)=0,"",INDEX('Smelter Look-up'!$A:$A,MATCH($A10,'Smelter Look-up'!$E:$E,0)))</f>
        <v>Tin</v>
      </c>
      <c r="C10" s="221" t="str">
        <f ca="1">IF(LEN(A10)=0,"",INDEX('Smelter Look-up'!$C:$C,MATCH($A10,'Smelter Look-up'!$E:$E,0)))</f>
        <v>Mitsubishi Materials Corporation</v>
      </c>
      <c r="D10" s="283"/>
      <c r="E10" s="217" t="str">
        <f ca="1">IF(ISERROR($V10),"",OFFSET('Smelter Look-up'!$D$4,$V10-4,0)&amp;"")</f>
        <v>JAPAN</v>
      </c>
      <c r="F10" s="217" t="str">
        <f ca="1">IF(ISERROR($V10),"",OFFSET('Smelter Look-up'!$E$4,$V10-4,0))</f>
        <v>CID001191</v>
      </c>
      <c r="G10" s="217" t="str">
        <f ca="1">IF(C10=$X$4,"Enter smelter details",IF(ISERROR($V10),"",OFFSET('Smelter Look-up'!$F$4,$V10-4,0)))</f>
        <v>RMI</v>
      </c>
      <c r="H10" s="218">
        <f ca="1">IF(ISERROR($V10),"",OFFSET('Smelter Look-up'!$G$4,$V10-4,0))</f>
        <v>0</v>
      </c>
      <c r="I10" s="219" t="str">
        <f ca="1">IF(ISERROR($V10),"",OFFSET('Smelter Look-up'!$H$4,$V10-4,0))</f>
        <v>Asago</v>
      </c>
      <c r="J10" s="219" t="str">
        <f ca="1">IF(ISERROR($V10),"",OFFSET('Smelter Look-up'!$I$4,$V10-4,0))</f>
        <v>Hyogo</v>
      </c>
      <c r="K10" s="273"/>
      <c r="L10" s="273"/>
      <c r="M10" s="273"/>
      <c r="N10" s="273"/>
      <c r="O10" s="273"/>
      <c r="P10" s="220"/>
      <c r="Q10" s="274" t="s">
        <v>15518</v>
      </c>
      <c r="R10" s="217" t="str">
        <f ca="1">IF(ISERROR($V10),"",OFFSET('Smelter Look-up'!$C$4,$V10-4,0)&amp;"")</f>
        <v>Mitsubishi Materials Corporation</v>
      </c>
      <c r="S10" s="225" t="str">
        <f t="shared" ca="1" si="3"/>
        <v>JP</v>
      </c>
      <c r="T10" s="225" t="str">
        <f ca="1">IF(B10="","",IF(ISERROR(MATCH($J10,SorP!$B$1:$B$6230,0)),"",INDIRECT("'SorP'!$A$"&amp;MATCH($J10,SorP!$B$1:$B$6230,0))))</f>
        <v>JP-28</v>
      </c>
      <c r="U10" s="241"/>
      <c r="V10" s="275">
        <f ca="1">IF(C10="",NA(),MATCH($B10&amp;$C10,'Smelter Look-up'!$J:$J,0))</f>
        <v>425</v>
      </c>
      <c r="W10" s="276"/>
      <c r="X10" s="276">
        <f t="shared" ca="1" si="4"/>
        <v>0</v>
      </c>
      <c r="Y10" s="276"/>
      <c r="Z10" s="276"/>
      <c r="AB10" s="278" t="str">
        <f t="shared" ca="1" si="5"/>
        <v>TinMitsubishi Materials Corporation</v>
      </c>
    </row>
    <row r="11" spans="1:34" s="277" customFormat="1" ht="20.100000000000001" customHeight="1">
      <c r="A11" s="332" t="s">
        <v>798</v>
      </c>
      <c r="B11" s="217" t="str">
        <f ca="1">IF(LEN(A11)=0,"",INDEX('Smelter Look-up'!$A:$A,MATCH($A11,'Smelter Look-up'!$E:$E,0)))</f>
        <v>Tin</v>
      </c>
      <c r="C11" s="221" t="str">
        <f ca="1">IF(LEN(A11)=0,"",INDEX('Smelter Look-up'!$C:$C,MATCH($A11,'Smelter Look-up'!$E:$E,0)))</f>
        <v>Operaciones Metalurgicas S.A.</v>
      </c>
      <c r="D11" s="283"/>
      <c r="E11" s="217" t="str">
        <f ca="1">IF(ISERROR($V11),"",OFFSET('Smelter Look-up'!$D$4,$V11-4,0)&amp;"")</f>
        <v>BOLIVIA (PLURINATIONAL STATE OF)</v>
      </c>
      <c r="F11" s="217" t="str">
        <f ca="1">IF(ISERROR($V11),"",OFFSET('Smelter Look-up'!$E$4,$V11-4,0))</f>
        <v>CID001337</v>
      </c>
      <c r="G11" s="217" t="str">
        <f ca="1">IF(C11=$X$4,"Enter smelter details",IF(ISERROR($V11),"",OFFSET('Smelter Look-up'!$F$4,$V11-4,0)))</f>
        <v>RMI</v>
      </c>
      <c r="H11" s="218">
        <f ca="1">IF(ISERROR($V11),"",OFFSET('Smelter Look-up'!$G$4,$V11-4,0))</f>
        <v>0</v>
      </c>
      <c r="I11" s="219" t="str">
        <f ca="1">IF(ISERROR($V11),"",OFFSET('Smelter Look-up'!$H$4,$V11-4,0))</f>
        <v>Oruro</v>
      </c>
      <c r="J11" s="219" t="str">
        <f ca="1">IF(ISERROR($V11),"",OFFSET('Smelter Look-up'!$I$4,$V11-4,0))</f>
        <v>Oruro</v>
      </c>
      <c r="K11" s="273"/>
      <c r="L11" s="273"/>
      <c r="M11" s="273"/>
      <c r="N11" s="273"/>
      <c r="O11" s="273"/>
      <c r="P11" s="220"/>
      <c r="Q11" s="274" t="s">
        <v>15518</v>
      </c>
      <c r="R11" s="217" t="str">
        <f ca="1">IF(ISERROR($V11),"",OFFSET('Smelter Look-up'!$C$4,$V11-4,0)&amp;"")</f>
        <v>Operaciones Metalurgicas S.A.</v>
      </c>
      <c r="S11" s="225" t="str">
        <f t="shared" ca="1" si="3"/>
        <v>BO</v>
      </c>
      <c r="T11" s="225" t="str">
        <f ca="1">IF(B11="","",IF(ISERROR(MATCH($J11,SorP!$B$1:$B$6230,0)),"",INDIRECT("'SorP'!$A$"&amp;MATCH($J11,SorP!$B$1:$B$6230,0))))</f>
        <v>BO-O</v>
      </c>
      <c r="U11" s="241"/>
      <c r="V11" s="275">
        <f ca="1">IF(C11="",NA(),MATCH($B11&amp;$C11,'Smelter Look-up'!$J:$J,0))</f>
        <v>434</v>
      </c>
      <c r="W11" s="276"/>
      <c r="X11" s="276">
        <f t="shared" ca="1" si="4"/>
        <v>0</v>
      </c>
      <c r="Y11" s="276"/>
      <c r="Z11" s="276"/>
      <c r="AB11" s="278" t="str">
        <f t="shared" ca="1" si="5"/>
        <v>TinOperaciones Metalurgicas S.A.</v>
      </c>
    </row>
    <row r="12" spans="1:34" s="277" customFormat="1" ht="20.100000000000001" customHeight="1">
      <c r="A12" s="332" t="s">
        <v>800</v>
      </c>
      <c r="B12" s="217" t="str">
        <f ca="1">IF(LEN(A12)=0,"",INDEX('Smelter Look-up'!$A:$A,MATCH($A12,'Smelter Look-up'!$E:$E,0)))</f>
        <v>Tin</v>
      </c>
      <c r="C12" s="221" t="str">
        <f ca="1">IF(LEN(A12)=0,"",INDEX('Smelter Look-up'!$C:$C,MATCH($A12,'Smelter Look-up'!$E:$E,0)))</f>
        <v>PT Mitra Stania Prima</v>
      </c>
      <c r="D12" s="283"/>
      <c r="E12" s="217" t="str">
        <f ca="1">IF(ISERROR($V12),"",OFFSET('Smelter Look-up'!$D$4,$V12-4,0)&amp;"")</f>
        <v>INDONESIA</v>
      </c>
      <c r="F12" s="217" t="str">
        <f ca="1">IF(ISERROR($V12),"",OFFSET('Smelter Look-up'!$E$4,$V12-4,0))</f>
        <v>CID001453</v>
      </c>
      <c r="G12" s="217" t="str">
        <f ca="1">IF(C12=$X$4,"Enter smelter details",IF(ISERROR($V12),"",OFFSET('Smelter Look-up'!$F$4,$V12-4,0)))</f>
        <v>RMI</v>
      </c>
      <c r="H12" s="218">
        <f ca="1">IF(ISERROR($V12),"",OFFSET('Smelter Look-up'!$G$4,$V12-4,0))</f>
        <v>0</v>
      </c>
      <c r="I12" s="219" t="str">
        <f ca="1">IF(ISERROR($V12),"",OFFSET('Smelter Look-up'!$H$4,$V12-4,0))</f>
        <v>Sungailiat</v>
      </c>
      <c r="J12" s="219" t="str">
        <f ca="1">IF(ISERROR($V12),"",OFFSET('Smelter Look-up'!$I$4,$V12-4,0))</f>
        <v>Kepulauan Bangka Belitung</v>
      </c>
      <c r="K12" s="273"/>
      <c r="L12" s="273"/>
      <c r="M12" s="273"/>
      <c r="N12" s="273"/>
      <c r="O12" s="273"/>
      <c r="P12" s="220"/>
      <c r="Q12" s="274" t="s">
        <v>15518</v>
      </c>
      <c r="R12" s="217" t="str">
        <f ca="1">IF(ISERROR($V12),"",OFFSET('Smelter Look-up'!$C$4,$V12-4,0)&amp;"")</f>
        <v>PT Mitra Stania Prima</v>
      </c>
      <c r="S12" s="225" t="str">
        <f t="shared" ca="1" si="3"/>
        <v>ID</v>
      </c>
      <c r="T12" s="225" t="str">
        <f ca="1">IF(B12="","",IF(ISERROR(MATCH($J12,SorP!$B$1:$B$6230,0)),"",INDIRECT("'SorP'!$A$"&amp;MATCH($J12,SorP!$B$1:$B$6230,0))))</f>
        <v>ID-BB</v>
      </c>
      <c r="U12" s="241"/>
      <c r="V12" s="275">
        <f ca="1">IF(C12="",NA(),MATCH($B12&amp;$C12,'Smelter Look-up'!$J:$J,0))</f>
        <v>441</v>
      </c>
      <c r="W12" s="276"/>
      <c r="X12" s="276">
        <f t="shared" ca="1" si="4"/>
        <v>0</v>
      </c>
      <c r="Y12" s="276"/>
      <c r="Z12" s="276"/>
      <c r="AB12" s="278" t="str">
        <f t="shared" ca="1" si="5"/>
        <v>TinPT Mitra Stania Prima</v>
      </c>
    </row>
    <row r="13" spans="1:34" s="277" customFormat="1" ht="20.100000000000001" customHeight="1">
      <c r="A13" s="332" t="s">
        <v>801</v>
      </c>
      <c r="B13" s="217" t="str">
        <f ca="1">IF(LEN(A13)=0,"",INDEX('Smelter Look-up'!$A:$A,MATCH($A13,'Smelter Look-up'!$E:$E,0)))</f>
        <v>Tin</v>
      </c>
      <c r="C13" s="221" t="str">
        <f ca="1">IF(LEN(A13)=0,"",INDEX('Smelter Look-up'!$C:$C,MATCH($A13,'Smelter Look-up'!$E:$E,0)))</f>
        <v>PT Refined Bangka Tin</v>
      </c>
      <c r="D13" s="283"/>
      <c r="E13" s="217" t="str">
        <f ca="1">IF(ISERROR($V13),"",OFFSET('Smelter Look-up'!$D$4,$V13-4,0)&amp;"")</f>
        <v>INDONESIA</v>
      </c>
      <c r="F13" s="217" t="str">
        <f ca="1">IF(ISERROR($V13),"",OFFSET('Smelter Look-up'!$E$4,$V13-4,0))</f>
        <v>CID001460</v>
      </c>
      <c r="G13" s="217" t="str">
        <f ca="1">IF(C13=$X$4,"Enter smelter details",IF(ISERROR($V13),"",OFFSET('Smelter Look-up'!$F$4,$V13-4,0)))</f>
        <v>RMI</v>
      </c>
      <c r="H13" s="218">
        <f ca="1">IF(ISERROR($V13),"",OFFSET('Smelter Look-up'!$G$4,$V13-4,0))</f>
        <v>0</v>
      </c>
      <c r="I13" s="219" t="str">
        <f ca="1">IF(ISERROR($V13),"",OFFSET('Smelter Look-up'!$H$4,$V13-4,0))</f>
        <v>Sungailiat</v>
      </c>
      <c r="J13" s="219" t="str">
        <f ca="1">IF(ISERROR($V13),"",OFFSET('Smelter Look-up'!$I$4,$V13-4,0))</f>
        <v>Kepulauan Bangka Belitung</v>
      </c>
      <c r="K13" s="273"/>
      <c r="L13" s="273"/>
      <c r="M13" s="273"/>
      <c r="N13" s="273"/>
      <c r="O13" s="273"/>
      <c r="P13" s="220"/>
      <c r="Q13" s="274" t="s">
        <v>15518</v>
      </c>
      <c r="R13" s="217" t="str">
        <f ca="1">IF(ISERROR($V13),"",OFFSET('Smelter Look-up'!$C$4,$V13-4,0)&amp;"")</f>
        <v>PT Refined Bangka Tin</v>
      </c>
      <c r="S13" s="225" t="str">
        <f t="shared" ca="1" si="3"/>
        <v>ID</v>
      </c>
      <c r="T13" s="225" t="str">
        <f ca="1">IF(B13="","",IF(ISERROR(MATCH($J13,SorP!$B$1:$B$6230,0)),"",INDIRECT("'SorP'!$A$"&amp;MATCH($J13,SorP!$B$1:$B$6230,0))))</f>
        <v>ID-BB</v>
      </c>
      <c r="U13" s="241"/>
      <c r="V13" s="275">
        <f ca="1">IF(C13="",NA(),MATCH($B13&amp;$C13,'Smelter Look-up'!$J:$J,0))</f>
        <v>443</v>
      </c>
      <c r="W13" s="276"/>
      <c r="X13" s="276">
        <f t="shared" ca="1" si="4"/>
        <v>0</v>
      </c>
      <c r="Y13" s="276"/>
      <c r="Z13" s="276"/>
      <c r="AB13" s="278" t="str">
        <f t="shared" ca="1" si="5"/>
        <v>TinPT Refined Bangka Tin</v>
      </c>
    </row>
    <row r="14" spans="1:34" s="277" customFormat="1" ht="20.100000000000001" customHeight="1">
      <c r="A14" s="332" t="s">
        <v>824</v>
      </c>
      <c r="B14" s="217" t="str">
        <f ca="1">IF(LEN(A14)=0,"",INDEX('Smelter Look-up'!$A:$A,MATCH($A14,'Smelter Look-up'!$E:$E,0)))</f>
        <v>Tin</v>
      </c>
      <c r="C14" s="221" t="str">
        <f ca="1">IF(LEN(A14)=0,"",INDEX('Smelter Look-up'!$C:$C,MATCH($A14,'Smelter Look-up'!$E:$E,0)))</f>
        <v>PT Timah Tbk Kundur</v>
      </c>
      <c r="D14" s="283"/>
      <c r="E14" s="217" t="str">
        <f ca="1">IF(ISERROR($V14),"",OFFSET('Smelter Look-up'!$D$4,$V14-4,0)&amp;"")</f>
        <v>INDONESIA</v>
      </c>
      <c r="F14" s="217" t="str">
        <f ca="1">IF(ISERROR($V14),"",OFFSET('Smelter Look-up'!$E$4,$V14-4,0))</f>
        <v>CID001477</v>
      </c>
      <c r="G14" s="217" t="str">
        <f ca="1">IF(C14=$X$4,"Enter smelter details",IF(ISERROR($V14),"",OFFSET('Smelter Look-up'!$F$4,$V14-4,0)))</f>
        <v>RMI</v>
      </c>
      <c r="H14" s="218">
        <f ca="1">IF(ISERROR($V14),"",OFFSET('Smelter Look-up'!$G$4,$V14-4,0))</f>
        <v>0</v>
      </c>
      <c r="I14" s="219" t="str">
        <f ca="1">IF(ISERROR($V14),"",OFFSET('Smelter Look-up'!$H$4,$V14-4,0))</f>
        <v>Kundur</v>
      </c>
      <c r="J14" s="219" t="str">
        <f ca="1">IF(ISERROR($V14),"",OFFSET('Smelter Look-up'!$I$4,$V14-4,0))</f>
        <v>Riau</v>
      </c>
      <c r="K14" s="273"/>
      <c r="L14" s="273"/>
      <c r="M14" s="273"/>
      <c r="N14" s="273"/>
      <c r="O14" s="273"/>
      <c r="P14" s="220"/>
      <c r="Q14" s="274" t="s">
        <v>15518</v>
      </c>
      <c r="R14" s="217" t="str">
        <f ca="1">IF(ISERROR($V14),"",OFFSET('Smelter Look-up'!$C$4,$V14-4,0)&amp;"")</f>
        <v>PT Timah Tbk Kundur</v>
      </c>
      <c r="S14" s="225" t="str">
        <f t="shared" ca="1" si="3"/>
        <v>ID</v>
      </c>
      <c r="T14" s="225" t="str">
        <f ca="1">IF(B14="","",IF(ISERROR(MATCH($J14,SorP!$B$1:$B$6230,0)),"",INDIRECT("'SorP'!$A$"&amp;MATCH($J14,SorP!$B$1:$B$6230,0))))</f>
        <v>ID-RI</v>
      </c>
      <c r="U14" s="241"/>
      <c r="V14" s="275">
        <f ca="1">IF(C14="",NA(),MATCH($B14&amp;$C14,'Smelter Look-up'!$J:$J,0))</f>
        <v>445</v>
      </c>
      <c r="W14" s="276"/>
      <c r="X14" s="276">
        <f t="shared" ca="1" si="4"/>
        <v>0</v>
      </c>
      <c r="Y14" s="276"/>
      <c r="Z14" s="276"/>
      <c r="AB14" s="278" t="str">
        <f t="shared" ca="1" si="5"/>
        <v>TinPT Timah Tbk Kundur</v>
      </c>
    </row>
    <row r="15" spans="1:34" s="277" customFormat="1" ht="20.100000000000001" customHeight="1">
      <c r="A15" s="332" t="s">
        <v>802</v>
      </c>
      <c r="B15" s="217" t="str">
        <f ca="1">IF(LEN(A15)=0,"",INDEX('Smelter Look-up'!$A:$A,MATCH($A15,'Smelter Look-up'!$E:$E,0)))</f>
        <v>Tin</v>
      </c>
      <c r="C15" s="221" t="str">
        <f ca="1">IF(LEN(A15)=0,"",INDEX('Smelter Look-up'!$C:$C,MATCH($A15,'Smelter Look-up'!$E:$E,0)))</f>
        <v>PT Timah Tbk Mentok</v>
      </c>
      <c r="D15" s="283"/>
      <c r="E15" s="217" t="str">
        <f ca="1">IF(ISERROR($V15),"",OFFSET('Smelter Look-up'!$D$4,$V15-4,0)&amp;"")</f>
        <v>INDONESIA</v>
      </c>
      <c r="F15" s="217" t="str">
        <f ca="1">IF(ISERROR($V15),"",OFFSET('Smelter Look-up'!$E$4,$V15-4,0))</f>
        <v>CID001482</v>
      </c>
      <c r="G15" s="217" t="str">
        <f ca="1">IF(C15=$X$4,"Enter smelter details",IF(ISERROR($V15),"",OFFSET('Smelter Look-up'!$F$4,$V15-4,0)))</f>
        <v>RMI</v>
      </c>
      <c r="H15" s="218">
        <f ca="1">IF(ISERROR($V15),"",OFFSET('Smelter Look-up'!$G$4,$V15-4,0))</f>
        <v>0</v>
      </c>
      <c r="I15" s="219" t="str">
        <f ca="1">IF(ISERROR($V15),"",OFFSET('Smelter Look-up'!$H$4,$V15-4,0))</f>
        <v>Mentok</v>
      </c>
      <c r="J15" s="219" t="str">
        <f ca="1">IF(ISERROR($V15),"",OFFSET('Smelter Look-up'!$I$4,$V15-4,0))</f>
        <v>Kepulauan Bangka Belitung</v>
      </c>
      <c r="K15" s="273"/>
      <c r="L15" s="273"/>
      <c r="M15" s="273"/>
      <c r="N15" s="273"/>
      <c r="O15" s="273"/>
      <c r="P15" s="220"/>
      <c r="Q15" s="274" t="s">
        <v>15518</v>
      </c>
      <c r="R15" s="217" t="str">
        <f ca="1">IF(ISERROR($V15),"",OFFSET('Smelter Look-up'!$C$4,$V15-4,0)&amp;"")</f>
        <v>PT Timah Tbk Mentok</v>
      </c>
      <c r="S15" s="225" t="str">
        <f t="shared" ca="1" si="3"/>
        <v>ID</v>
      </c>
      <c r="T15" s="225" t="str">
        <f ca="1">IF(B15="","",IF(ISERROR(MATCH($J15,SorP!$B$1:$B$6230,0)),"",INDIRECT("'SorP'!$A$"&amp;MATCH($J15,SorP!$B$1:$B$6230,0))))</f>
        <v>ID-BB</v>
      </c>
      <c r="U15" s="241"/>
      <c r="V15" s="275">
        <f ca="1">IF(C15="",NA(),MATCH($B15&amp;$C15,'Smelter Look-up'!$J:$J,0))</f>
        <v>446</v>
      </c>
      <c r="W15" s="276"/>
      <c r="X15" s="276">
        <f t="shared" ca="1" si="4"/>
        <v>0</v>
      </c>
      <c r="Y15" s="276"/>
      <c r="Z15" s="276"/>
      <c r="AB15" s="278" t="str">
        <f t="shared" ca="1" si="5"/>
        <v>TinPT Timah Tbk Mentok</v>
      </c>
    </row>
    <row r="16" spans="1:34" s="277" customFormat="1" ht="20.100000000000001" customHeight="1">
      <c r="A16" s="332" t="s">
        <v>804</v>
      </c>
      <c r="B16" s="217" t="str">
        <f ca="1">IF(LEN(A16)=0,"",INDEX('Smelter Look-up'!$A:$A,MATCH($A16,'Smelter Look-up'!$E:$E,0)))</f>
        <v>Tin</v>
      </c>
      <c r="C16" s="221" t="str">
        <f ca="1">IF(LEN(A16)=0,"",INDEX('Smelter Look-up'!$C:$C,MATCH($A16,'Smelter Look-up'!$E:$E,0)))</f>
        <v>Rui Da Hung</v>
      </c>
      <c r="D16" s="283"/>
      <c r="E16" s="217" t="str">
        <f ca="1">IF(ISERROR($V16),"",OFFSET('Smelter Look-up'!$D$4,$V16-4,0)&amp;"")</f>
        <v>TAIWAN, PROVINCE OF CHINA</v>
      </c>
      <c r="F16" s="217" t="str">
        <f ca="1">IF(ISERROR($V16),"",OFFSET('Smelter Look-up'!$E$4,$V16-4,0))</f>
        <v>CID001539</v>
      </c>
      <c r="G16" s="217" t="str">
        <f ca="1">IF(C16=$X$4,"Enter smelter details",IF(ISERROR($V16),"",OFFSET('Smelter Look-up'!$F$4,$V16-4,0)))</f>
        <v>RMI</v>
      </c>
      <c r="H16" s="218">
        <f ca="1">IF(ISERROR($V16),"",OFFSET('Smelter Look-up'!$G$4,$V16-4,0))</f>
        <v>0</v>
      </c>
      <c r="I16" s="219" t="str">
        <f ca="1">IF(ISERROR($V16),"",OFFSET('Smelter Look-up'!$H$4,$V16-4,0))</f>
        <v>Longtan Shiang Taoyuan</v>
      </c>
      <c r="J16" s="219" t="str">
        <f ca="1">IF(ISERROR($V16),"",OFFSET('Smelter Look-up'!$I$4,$V16-4,0))</f>
        <v>Taoyuan</v>
      </c>
      <c r="K16" s="273"/>
      <c r="L16" s="273"/>
      <c r="M16" s="273"/>
      <c r="N16" s="273"/>
      <c r="O16" s="273"/>
      <c r="P16" s="220"/>
      <c r="Q16" s="274" t="s">
        <v>15518</v>
      </c>
      <c r="R16" s="217" t="str">
        <f ca="1">IF(ISERROR($V16),"",OFFSET('Smelter Look-up'!$C$4,$V16-4,0)&amp;"")</f>
        <v>Rui Da Hung</v>
      </c>
      <c r="S16" s="225" t="str">
        <f t="shared" ca="1" si="3"/>
        <v>TW</v>
      </c>
      <c r="T16" s="225" t="str">
        <f ca="1">IF(B16="","",IF(ISERROR(MATCH($J16,SorP!$B$1:$B$6230,0)),"",INDIRECT("'SorP'!$A$"&amp;MATCH($J16,SorP!$B$1:$B$6230,0))))</f>
        <v>TW-TAO</v>
      </c>
      <c r="U16" s="241"/>
      <c r="V16" s="275">
        <f ca="1">IF(C16="",NA(),MATCH($B16&amp;$C16,'Smelter Look-up'!$J:$J,0))</f>
        <v>450</v>
      </c>
      <c r="W16" s="276"/>
      <c r="X16" s="276">
        <f t="shared" ca="1" si="4"/>
        <v>0</v>
      </c>
      <c r="Y16" s="276"/>
      <c r="Z16" s="276"/>
      <c r="AB16" s="278" t="str">
        <f t="shared" ca="1" si="5"/>
        <v>TinRui Da Hung</v>
      </c>
    </row>
    <row r="17" spans="1:28" s="277" customFormat="1" ht="20.100000000000001" customHeight="1">
      <c r="A17" s="332" t="s">
        <v>806</v>
      </c>
      <c r="B17" s="217" t="str">
        <f ca="1">IF(LEN(A17)=0,"",INDEX('Smelter Look-up'!$A:$A,MATCH($A17,'Smelter Look-up'!$E:$E,0)))</f>
        <v>Tin</v>
      </c>
      <c r="C17" s="221" t="str">
        <f ca="1">IF(LEN(A17)=0,"",INDEX('Smelter Look-up'!$C:$C,MATCH($A17,'Smelter Look-up'!$E:$E,0)))</f>
        <v>Thaisarco</v>
      </c>
      <c r="D17" s="283"/>
      <c r="E17" s="217" t="str">
        <f ca="1">IF(ISERROR($V17),"",OFFSET('Smelter Look-up'!$D$4,$V17-4,0)&amp;"")</f>
        <v>THAILAND</v>
      </c>
      <c r="F17" s="217" t="str">
        <f ca="1">IF(ISERROR($V17),"",OFFSET('Smelter Look-up'!$E$4,$V17-4,0))</f>
        <v>CID001898</v>
      </c>
      <c r="G17" s="217" t="str">
        <f ca="1">IF(C17=$X$4,"Enter smelter details",IF(ISERROR($V17),"",OFFSET('Smelter Look-up'!$F$4,$V17-4,0)))</f>
        <v>RMI</v>
      </c>
      <c r="H17" s="218">
        <f ca="1">IF(ISERROR($V17),"",OFFSET('Smelter Look-up'!$G$4,$V17-4,0))</f>
        <v>0</v>
      </c>
      <c r="I17" s="219" t="str">
        <f ca="1">IF(ISERROR($V17),"",OFFSET('Smelter Look-up'!$H$4,$V17-4,0))</f>
        <v>Amphur Muang</v>
      </c>
      <c r="J17" s="219" t="str">
        <f ca="1">IF(ISERROR($V17),"",OFFSET('Smelter Look-up'!$I$4,$V17-4,0))</f>
        <v>Phuket</v>
      </c>
      <c r="K17" s="273"/>
      <c r="L17" s="273"/>
      <c r="M17" s="273"/>
      <c r="N17" s="273"/>
      <c r="O17" s="273"/>
      <c r="P17" s="220"/>
      <c r="Q17" s="274" t="s">
        <v>15518</v>
      </c>
      <c r="R17" s="217" t="str">
        <f ca="1">IF(ISERROR($V17),"",OFFSET('Smelter Look-up'!$C$4,$V17-4,0)&amp;"")</f>
        <v>Thaisarco</v>
      </c>
      <c r="S17" s="225" t="str">
        <f t="shared" ca="1" si="3"/>
        <v>TH</v>
      </c>
      <c r="T17" s="225" t="str">
        <f ca="1">IF(B17="","",IF(ISERROR(MATCH($J17,SorP!$B$1:$B$6230,0)),"",INDIRECT("'SorP'!$A$"&amp;MATCH($J17,SorP!$B$1:$B$6230,0))))</f>
        <v>TH-83</v>
      </c>
      <c r="U17" s="241"/>
      <c r="V17" s="275">
        <f ca="1">IF(C17="",NA(),MATCH($B17&amp;$C17,'Smelter Look-up'!$J:$J,0))</f>
        <v>458</v>
      </c>
      <c r="W17" s="276"/>
      <c r="X17" s="276">
        <f t="shared" ca="1" si="4"/>
        <v>0</v>
      </c>
      <c r="Y17" s="276"/>
      <c r="Z17" s="276"/>
      <c r="AB17" s="278" t="str">
        <f t="shared" ca="1" si="5"/>
        <v>TinThaisarco</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Bourns,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Marvella Sanchez</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Marvella.Sanchez@bourns.com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951-781-5307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Cathy Godfrey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cathy.godfrey@bourns.com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44021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http://www.bourns.com/docs/RoHS-Content/conflict_metals_statement.pdf?sfvrsn=f2ab84f1_11</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0" sqref="D20"/>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t="s">
        <v>15519</v>
      </c>
      <c r="C6" s="111" t="s">
        <v>15520</v>
      </c>
      <c r="D6" s="111"/>
      <c r="E6" s="32"/>
      <c r="F6"/>
    </row>
    <row r="7" spans="1:6" s="33" customFormat="1" ht="15.75">
      <c r="A7" s="158"/>
      <c r="B7" s="148" t="s">
        <v>15521</v>
      </c>
      <c r="C7" s="111" t="s">
        <v>15520</v>
      </c>
      <c r="D7" s="111"/>
      <c r="E7" s="32"/>
      <c r="F7"/>
    </row>
    <row r="8" spans="1:6" s="33" customFormat="1" ht="15.75">
      <c r="A8" s="158"/>
      <c r="B8" s="148" t="s">
        <v>15522</v>
      </c>
      <c r="C8" s="111" t="s">
        <v>15523</v>
      </c>
      <c r="D8" s="111"/>
      <c r="E8" s="32"/>
      <c r="F8"/>
    </row>
    <row r="9" spans="1:6" s="33" customFormat="1" ht="15.75">
      <c r="A9" s="158"/>
      <c r="B9" s="148" t="s">
        <v>15524</v>
      </c>
      <c r="C9" s="111" t="s">
        <v>15523</v>
      </c>
      <c r="D9" s="111"/>
      <c r="E9" s="32"/>
      <c r="F9"/>
    </row>
    <row r="10" spans="1:6" s="33" customFormat="1" ht="15.75">
      <c r="A10" s="158"/>
      <c r="B10" s="148" t="s">
        <v>15525</v>
      </c>
      <c r="C10" s="111" t="s">
        <v>15523</v>
      </c>
      <c r="D10" s="111"/>
      <c r="E10" s="32"/>
      <c r="F10"/>
    </row>
    <row r="11" spans="1:6" s="33" customFormat="1" ht="15.75">
      <c r="A11" s="158"/>
      <c r="B11" s="148" t="s">
        <v>15526</v>
      </c>
      <c r="C11" s="111" t="s">
        <v>15523</v>
      </c>
      <c r="D11" s="111"/>
      <c r="E11" s="32"/>
      <c r="F11"/>
    </row>
    <row r="12" spans="1:6" s="33" customFormat="1" ht="15.75">
      <c r="A12" s="158"/>
      <c r="B12" s="148" t="s">
        <v>15527</v>
      </c>
      <c r="C12" s="111" t="s">
        <v>15523</v>
      </c>
      <c r="D12" s="111"/>
      <c r="E12" s="32"/>
      <c r="F12"/>
    </row>
    <row r="13" spans="1:6" s="33" customFormat="1" ht="15.75">
      <c r="A13" s="158"/>
      <c r="B13" s="148" t="s">
        <v>15528</v>
      </c>
      <c r="C13" s="111" t="s">
        <v>15523</v>
      </c>
      <c r="D13" s="111"/>
      <c r="E13" s="32"/>
      <c r="F13"/>
    </row>
    <row r="14" spans="1:6" s="33" customFormat="1" ht="15.75">
      <c r="A14" s="158"/>
      <c r="B14" s="148" t="s">
        <v>15529</v>
      </c>
      <c r="C14" s="111" t="s">
        <v>15523</v>
      </c>
      <c r="D14" s="111"/>
      <c r="E14" s="32"/>
      <c r="F14"/>
    </row>
    <row r="15" spans="1:6" s="33" customFormat="1" ht="15.75">
      <c r="A15" s="158"/>
      <c r="B15" s="148" t="s">
        <v>15530</v>
      </c>
      <c r="C15" s="111" t="s">
        <v>15523</v>
      </c>
      <c r="D15" s="111"/>
      <c r="E15" s="32"/>
      <c r="F15"/>
    </row>
    <row r="16" spans="1:6" s="33" customFormat="1" ht="15.75">
      <c r="A16" s="158"/>
      <c r="B16" s="148" t="s">
        <v>15531</v>
      </c>
      <c r="C16" s="111" t="s">
        <v>15523</v>
      </c>
      <c r="D16" s="111"/>
      <c r="E16" s="32"/>
      <c r="F16"/>
    </row>
    <row r="17" spans="1:6" s="33" customFormat="1" ht="15.75">
      <c r="A17" s="158"/>
      <c r="B17" s="148" t="s">
        <v>15532</v>
      </c>
      <c r="C17" s="111" t="s">
        <v>15523</v>
      </c>
      <c r="D17" s="111"/>
      <c r="E17" s="32"/>
      <c r="F17"/>
    </row>
    <row r="18" spans="1:6" s="33" customFormat="1" ht="15.75">
      <c r="A18" s="158"/>
      <c r="B18" s="148" t="s">
        <v>15533</v>
      </c>
      <c r="C18" s="111" t="s">
        <v>15523</v>
      </c>
      <c r="D18" s="111"/>
      <c r="E18" s="32"/>
      <c r="F18"/>
    </row>
    <row r="19" spans="1:6" s="33" customFormat="1" ht="15.75">
      <c r="A19" s="158"/>
      <c r="B19" s="148" t="s">
        <v>15534</v>
      </c>
      <c r="C19" s="111" t="s">
        <v>15523</v>
      </c>
      <c r="D19" s="111"/>
      <c r="E19" s="32"/>
      <c r="F19"/>
    </row>
    <row r="20" spans="1:6" s="33" customFormat="1" ht="15.75">
      <c r="A20" s="158"/>
      <c r="B20" s="148" t="s">
        <v>15535</v>
      </c>
      <c r="C20" s="111" t="s">
        <v>15535</v>
      </c>
      <c r="D20" s="111"/>
      <c r="E20" s="32"/>
      <c r="F20"/>
    </row>
    <row r="21" spans="1:6" s="33" customFormat="1" ht="15.75">
      <c r="A21" s="158"/>
      <c r="B21" s="148" t="s">
        <v>15536</v>
      </c>
      <c r="C21" s="111" t="s">
        <v>15536</v>
      </c>
      <c r="D21" s="111"/>
      <c r="E21" s="32"/>
      <c r="F21"/>
    </row>
    <row r="22" spans="1:6" s="33" customFormat="1" ht="15.75">
      <c r="A22" s="158"/>
      <c r="B22" s="148" t="s">
        <v>15537</v>
      </c>
      <c r="C22" s="111" t="s">
        <v>15537</v>
      </c>
      <c r="D22" s="111"/>
      <c r="E22" s="32"/>
      <c r="F22"/>
    </row>
    <row r="23" spans="1:6" s="33" customFormat="1" ht="15.75">
      <c r="A23" s="158"/>
      <c r="B23" s="148" t="s">
        <v>15538</v>
      </c>
      <c r="C23" s="111" t="s">
        <v>15538</v>
      </c>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19347E48BBD57243AC7FB59C21A64CCF" ma:contentTypeVersion="4" ma:contentTypeDescription="Ein neues Dokument erstellen." ma:contentTypeScope="" ma:versionID="1350d4fcc7d3d037dc61418663d96c7f">
  <xsd:schema xmlns:xsd="http://www.w3.org/2001/XMLSchema" xmlns:xs="http://www.w3.org/2001/XMLSchema" xmlns:p="http://schemas.microsoft.com/office/2006/metadata/properties" xmlns:ns2="7a88c53c-2250-4da3-a9a1-5c4b780ba6ae" xmlns:ns3="ba17ef9f-2f32-406f-81df-957489a91421" targetNamespace="http://schemas.microsoft.com/office/2006/metadata/properties" ma:root="true" ma:fieldsID="7bcceed9723bf9f7c9de837dd73ea08b" ns2:_="" ns3:_="">
    <xsd:import namespace="7a88c53c-2250-4da3-a9a1-5c4b780ba6ae"/>
    <xsd:import namespace="ba17ef9f-2f32-406f-81df-957489a91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8c53c-2250-4da3-a9a1-5c4b780ba6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17ef9f-2f32-406f-81df-957489a91421"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a88c53c-2250-4da3-a9a1-5c4b780ba6ae"/>
    <ds:schemaRef ds:uri="ba17ef9f-2f32-406f-81df-957489a91421"/>
    <ds:schemaRef ds:uri="http://www.w3.org/XML/1998/namespace"/>
    <ds:schemaRef ds:uri="http://purl.org/dc/dcmitype/"/>
  </ds:schemaRefs>
</ds:datastoreItem>
</file>

<file path=customXml/itemProps2.xml><?xml version="1.0" encoding="utf-8"?>
<ds:datastoreItem xmlns:ds="http://schemas.openxmlformats.org/officeDocument/2006/customXml" ds:itemID="{7F106BA0-4906-47F5-B7E1-658F0896A0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8c53c-2250-4da3-a9a1-5c4b780ba6ae"/>
    <ds:schemaRef ds:uri="ba17ef9f-2f32-406f-81df-957489a91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2020-09-28T05:10:39Z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0x01010019347E48BBD57243AC7FB59C21A64CCF</vt:lpwstr>
  </property>
  <property fmtid="{D5CDD505-2E9C-101B-9397-08002B2CF9AE}" pid="4" name="Order">
    <vt:r8>100</vt:r8>
  </property>
</Properties>
</file>